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20" tabRatio="500" activeTab="2"/>
  </bookViews>
  <sheets>
    <sheet name="원가계산서" sheetId="1" r:id="rId1"/>
    <sheet name="공종별집계표" sheetId="2" r:id="rId2"/>
    <sheet name="공종별내역서" sheetId="3" r:id="rId3"/>
  </sheets>
  <definedNames>
    <definedName name="_xlnm.Print_Area" localSheetId="1">'공종별집계표'!$A$1:$M$29</definedName>
    <definedName name="_xlnm.Print_Area" localSheetId="2">'공종별내역서'!$A$1:$M$211</definedName>
    <definedName name="_xlnm.Print_Titles" localSheetId="0">'원가계산서'!$1:$3</definedName>
    <definedName name="_xlnm.Print_Titles" localSheetId="1">'공종별집계표'!$1:$4</definedName>
    <definedName name="_xlnm.Print_Titles" localSheetId="2">'공종별내역서'!$1:$3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<sst xmlns="http://schemas.openxmlformats.org/spreadsheetml/2006/main" count="667" uniqueCount="245">
  <si>
    <t>010103  금  속  공  사</t>
  </si>
  <si>
    <t>[ 일동고 기숙사 방수공사 ]</t>
  </si>
  <si>
    <t>[ 소          계 ]</t>
  </si>
  <si>
    <t>010107  골    재    비</t>
  </si>
  <si>
    <t>(재료비+직노) * 2.93%</t>
  </si>
  <si>
    <t>구        성        비</t>
  </si>
  <si>
    <t>010108  건설폐기물처리비</t>
  </si>
  <si>
    <t>010106  철  거  공  사</t>
  </si>
  <si>
    <t>010105  칠    공    사</t>
  </si>
  <si>
    <t>이              윤</t>
  </si>
  <si>
    <t>(재료비+노무비) * 5.8%</t>
  </si>
  <si>
    <t>순   공   사   원   가</t>
  </si>
  <si>
    <t>건설기계대여금지급보증서발급수수료</t>
  </si>
  <si>
    <t>수밀코킹(실리콘) &lt;난간죠인트&gt;</t>
  </si>
  <si>
    <t>010102  방  수  공  사</t>
  </si>
  <si>
    <t>010104  미  장  공  사</t>
  </si>
  <si>
    <t>[ 합           계 ]</t>
  </si>
  <si>
    <t>010101  가  설  공  사</t>
  </si>
  <si>
    <t>5A6005ACC9943DCF337144B6768A42</t>
  </si>
  <si>
    <t>건설폐기물 상차 및 운반비 - 중량 기준</t>
  </si>
  <si>
    <t>가연성이 제거된 재활용이 가능한 혼합물</t>
  </si>
  <si>
    <t>(재료비+직노+기계경비) * 0.1%</t>
  </si>
  <si>
    <t>(노무비+경비+일반관리비) * 15%</t>
  </si>
  <si>
    <t>01  일동고기숙사동옥상방수및외벽개선공사</t>
  </si>
  <si>
    <t>(재료비+직노+기계경비) * 0.081%</t>
  </si>
  <si>
    <t>(재료비+직노+기계경비) * 0.3%</t>
  </si>
  <si>
    <t>건설폐재류(방수+몰탈,화강석,몰탈,조적등)</t>
  </si>
  <si>
    <t>도      급      액</t>
  </si>
  <si>
    <t>공 사 원 가 계 산 서</t>
  </si>
  <si>
    <t>총   공   사    비</t>
  </si>
  <si>
    <t>0101  ■ 건 축 공 사</t>
  </si>
  <si>
    <t>공   급    가   액</t>
  </si>
  <si>
    <t>직  접  재  료  비</t>
  </si>
  <si>
    <t>산  재  보  험  료</t>
  </si>
  <si>
    <t>간  접  재  료  비</t>
  </si>
  <si>
    <t>간  접  노  무  비</t>
  </si>
  <si>
    <t>직  접  노  무  비</t>
  </si>
  <si>
    <t>기   타    경   비</t>
  </si>
  <si>
    <t>고  용  보  험  료</t>
  </si>
  <si>
    <t>환  경  보  전  비</t>
  </si>
  <si>
    <t>부  가  가  치  세</t>
  </si>
  <si>
    <t>기   계    경   비</t>
  </si>
  <si>
    <t>일  반  관  리  비</t>
  </si>
  <si>
    <t>인력(4층), L:80m</t>
  </si>
  <si>
    <t>JUK18</t>
  </si>
  <si>
    <t>고압물청소</t>
  </si>
  <si>
    <t>JUK1</t>
  </si>
  <si>
    <t>JUK19</t>
  </si>
  <si>
    <t>품목코드</t>
  </si>
  <si>
    <t>공종소계</t>
  </si>
  <si>
    <t>외벽보수</t>
  </si>
  <si>
    <t>상위공종</t>
  </si>
  <si>
    <t>공종레벨</t>
  </si>
  <si>
    <t>TOTAL</t>
  </si>
  <si>
    <t>고유번호</t>
  </si>
  <si>
    <t>견적/시공도</t>
  </si>
  <si>
    <t>JUK10</t>
  </si>
  <si>
    <t>세라믹코팅</t>
  </si>
  <si>
    <t>금  액</t>
  </si>
  <si>
    <t>JUK6</t>
  </si>
  <si>
    <t>노  무  비</t>
  </si>
  <si>
    <t>010105</t>
  </si>
  <si>
    <t>010102</t>
  </si>
  <si>
    <t>JUK20</t>
  </si>
  <si>
    <t>건축물현장정리</t>
  </si>
  <si>
    <t>010103</t>
  </si>
  <si>
    <t>모르타르 바름</t>
  </si>
  <si>
    <t>자재구분</t>
  </si>
  <si>
    <t>10㎜*10㎜</t>
  </si>
  <si>
    <t>비  고</t>
  </si>
  <si>
    <t>010106</t>
  </si>
  <si>
    <t>010104</t>
  </si>
  <si>
    <t>수성페인트부분</t>
  </si>
  <si>
    <t>우레탄도막방수</t>
  </si>
  <si>
    <t>공종구분</t>
  </si>
  <si>
    <t>계 * 6%</t>
  </si>
  <si>
    <t>JUK12</t>
  </si>
  <si>
    <t>코킹 철거</t>
  </si>
  <si>
    <t>단  가</t>
  </si>
  <si>
    <t>JUK8</t>
  </si>
  <si>
    <t>JUK14</t>
  </si>
  <si>
    <t>공종+자재</t>
  </si>
  <si>
    <t>JUK4</t>
  </si>
  <si>
    <t>JUK17</t>
  </si>
  <si>
    <t>JUK9</t>
  </si>
  <si>
    <t>JUK13</t>
  </si>
  <si>
    <t>JUK3</t>
  </si>
  <si>
    <t>모르타르 철거</t>
  </si>
  <si>
    <t>010101</t>
  </si>
  <si>
    <t>JUK7</t>
  </si>
  <si>
    <t>JUK15</t>
  </si>
  <si>
    <t>JUK11</t>
  </si>
  <si>
    <t>JUK2</t>
  </si>
  <si>
    <t>손료저장</t>
  </si>
  <si>
    <t>JUK5</t>
  </si>
  <si>
    <t>JUK16</t>
  </si>
  <si>
    <t>손료적용</t>
  </si>
  <si>
    <t>010108</t>
  </si>
  <si>
    <t>재  료  비</t>
  </si>
  <si>
    <t>공종코드</t>
  </si>
  <si>
    <t>010107</t>
  </si>
  <si>
    <t>바탕처리★</t>
  </si>
  <si>
    <t>5ton</t>
  </si>
  <si>
    <t>0101</t>
  </si>
  <si>
    <t xml:space="preserve">        계</t>
  </si>
  <si>
    <t>노무비 * 3.7%</t>
  </si>
  <si>
    <t>외부, 2회, 친환경</t>
  </si>
  <si>
    <t>벽, 노출 1MM</t>
  </si>
  <si>
    <t>바닥, 노출 3MM</t>
  </si>
  <si>
    <t>비      고</t>
  </si>
  <si>
    <t>우레탄방수 철거</t>
  </si>
  <si>
    <t>T=50, 소형장비</t>
  </si>
  <si>
    <t>건설폐기물처리비</t>
  </si>
  <si>
    <t>철거폐기물소운반</t>
  </si>
  <si>
    <t>T=30, 소형장비</t>
  </si>
  <si>
    <t>일</t>
  </si>
  <si>
    <t>F</t>
  </si>
  <si>
    <t>수직부</t>
  </si>
  <si>
    <t>C2</t>
  </si>
  <si>
    <t>M</t>
  </si>
  <si>
    <t>포</t>
  </si>
  <si>
    <t>바닥</t>
  </si>
  <si>
    <t>CA</t>
  </si>
  <si>
    <t>㎡</t>
  </si>
  <si>
    <t>시멘트</t>
  </si>
  <si>
    <t>A1</t>
  </si>
  <si>
    <t>수량</t>
  </si>
  <si>
    <t>A2</t>
  </si>
  <si>
    <t>단위</t>
  </si>
  <si>
    <t>CH</t>
  </si>
  <si>
    <t>변수</t>
  </si>
  <si>
    <t>B1</t>
  </si>
  <si>
    <t>S1</t>
  </si>
  <si>
    <t>M3</t>
  </si>
  <si>
    <t>TON</t>
  </si>
  <si>
    <t>BS</t>
  </si>
  <si>
    <t>일위</t>
  </si>
  <si>
    <t>AS</t>
  </si>
  <si>
    <t>D4</t>
  </si>
  <si>
    <t>모래</t>
  </si>
  <si>
    <t>도착도</t>
  </si>
  <si>
    <t>A3</t>
  </si>
  <si>
    <t>D2</t>
  </si>
  <si>
    <t/>
  </si>
  <si>
    <t>T</t>
  </si>
  <si>
    <t>단산</t>
  </si>
  <si>
    <t>KG</t>
  </si>
  <si>
    <t>6</t>
  </si>
  <si>
    <t>01</t>
  </si>
  <si>
    <t>DB</t>
  </si>
  <si>
    <t>D9</t>
  </si>
  <si>
    <t>S2</t>
  </si>
  <si>
    <t>C4</t>
  </si>
  <si>
    <t>M2</t>
  </si>
  <si>
    <t>설정</t>
  </si>
  <si>
    <t>적용율</t>
  </si>
  <si>
    <t>CG</t>
  </si>
  <si>
    <t>DH</t>
  </si>
  <si>
    <t>CK</t>
  </si>
  <si>
    <t>D1</t>
  </si>
  <si>
    <t>C5</t>
  </si>
  <si>
    <t>B2</t>
  </si>
  <si>
    <t>자재</t>
  </si>
  <si>
    <t>CS</t>
  </si>
  <si>
    <t>CL</t>
  </si>
  <si>
    <t>경        비</t>
  </si>
  <si>
    <t>하도급지급보증수수료</t>
  </si>
  <si>
    <t>작업설, 부산물(△)</t>
  </si>
  <si>
    <t>비        목</t>
  </si>
  <si>
    <t>산업안전보건관리비</t>
  </si>
  <si>
    <t>5A60651BE49840D84E91486D75C2D8</t>
  </si>
  <si>
    <t>5A6095489E9ECE870EB14210787ABF</t>
  </si>
  <si>
    <t>5A6025F9D59FDB36BBF1436978C4E4</t>
  </si>
  <si>
    <t>5A6005AEF795E0ED99F14424704340</t>
  </si>
  <si>
    <t>5A6065193891BD5E678142BD7F251B</t>
  </si>
  <si>
    <t>0101075D48E5D0239DFEC0D4B1412477A8BF9D668FD9</t>
  </si>
  <si>
    <t>0101075D6BD5F2449E2178FAF146AA742BC57E95BB55</t>
  </si>
  <si>
    <t>5A619539779A34C2A70145527DEE9D</t>
  </si>
  <si>
    <t>5A6095489D9C05DB6E6148327C9086</t>
  </si>
  <si>
    <t>5A6095489D9C05F656914B0D75B128</t>
  </si>
  <si>
    <t>5A6095489D9C05E5C4A148CC7BE041</t>
  </si>
  <si>
    <t>5A6095489D9C05F656914B677FB81A</t>
  </si>
  <si>
    <t>5A619539779A34C2A701456C72D56E</t>
  </si>
  <si>
    <t>5A619539779A34C2A70145527CC6EE</t>
  </si>
  <si>
    <t>5A6005A97696818BAE1146A67F8D55</t>
  </si>
  <si>
    <t>5A6005ACCA969C05DC114BF7709BE7</t>
  </si>
  <si>
    <t>5A6005AEF795E0ED99C148E97A733B</t>
  </si>
  <si>
    <t>5A619539779A34C2A70145527CC6ED</t>
  </si>
  <si>
    <t>5A60F534059E87A5B241461C7F3B0B</t>
  </si>
  <si>
    <t>5A6005ACC9942365546145EA7E631F</t>
  </si>
  <si>
    <t>5A60651BE49840D85F214A6A78AFDE</t>
  </si>
  <si>
    <t>5A619539779A34C2A711476A77DBBB</t>
  </si>
  <si>
    <t>5A60F534059E87A5B241461C7F395E</t>
  </si>
  <si>
    <t>5A6095489E9ECE870EB142107878F2</t>
  </si>
  <si>
    <t>트럭탑재형 크레인</t>
  </si>
  <si>
    <t>보수공사(방수공사)</t>
  </si>
  <si>
    <t>공 종 별 집 계 표</t>
  </si>
  <si>
    <t>노   무   비</t>
  </si>
  <si>
    <t>금      액</t>
  </si>
  <si>
    <t>재   료   비</t>
  </si>
  <si>
    <t>공급가액 * 10%</t>
  </si>
  <si>
    <t>고압세척 + 줄눈보수 + Coat(투명) 롤러칠</t>
  </si>
  <si>
    <t>수성페인트(롤러칠) [기존페인트위-바탕정리]</t>
  </si>
  <si>
    <t>금액 : 오천이백삼십사만원(￦52,340,000)</t>
  </si>
  <si>
    <t>그 밖의 건설폐기물에 가연성 5% 이하 혼합</t>
  </si>
  <si>
    <t>중간처리 대상, 15ton 덤프트럭, 30km</t>
  </si>
  <si>
    <t>0101025A6005AEF795E0ED99C148E97A733B</t>
  </si>
  <si>
    <t>0101025A6005ACCA969C05DC114BF7709BE7</t>
  </si>
  <si>
    <t>0101025A6005ACC9942365546145EA7E631F</t>
  </si>
  <si>
    <t>0101085A6095489D9C05F656914B677FB81A</t>
  </si>
  <si>
    <t>0101065A619539779A34C2A711476A77DBBB</t>
  </si>
  <si>
    <t>0101015A6065193891BD5E678142BD7F251B</t>
  </si>
  <si>
    <t>0101085A6095489D9C05E5C4A148CC7BE041</t>
  </si>
  <si>
    <t>0101085A6095489D9C05F656914B0D75B128</t>
  </si>
  <si>
    <t>0101015A619539779A34C2A701456C72D56E</t>
  </si>
  <si>
    <t>0101025A6005A97696818BAE1146A67F8D55</t>
  </si>
  <si>
    <t>0101015A6095489E9ECE870EB14210787ABF</t>
  </si>
  <si>
    <t>0101025A6005AEF795E0ED99F14424704340</t>
  </si>
  <si>
    <t>0101065A6095489D9C05DB6E6148327C9086</t>
  </si>
  <si>
    <t>0101025A6005ACC9943DCF337144B6768A42</t>
  </si>
  <si>
    <t>혼합건설폐기물(택스,단열,플라스틱창호.화장실칸막이.휀박스.샌드위치등)</t>
  </si>
  <si>
    <t>0101015A6095489E9ECE870EB142107878F2</t>
  </si>
  <si>
    <t>0101035A6025F9D59FDB36BBF1436978C4E4</t>
  </si>
  <si>
    <t>0101065A619539779A34C2A70145527CC6ED</t>
  </si>
  <si>
    <t>0101045A60F534059E87A5B241461C7F395E</t>
  </si>
  <si>
    <t>0101045A60F534059E87A5B241461C7F3B0B</t>
  </si>
  <si>
    <t>0101055A60651BE49840D84E91486D75C2D8</t>
  </si>
  <si>
    <t>0101065A619539779A34C2A70145527DEE9D</t>
  </si>
  <si>
    <t>5D6BD5F2449E2178FAF146AA742BC57E95BB55</t>
  </si>
  <si>
    <t>0101065A619539779A34C2A70145527CC6EE</t>
  </si>
  <si>
    <t>0101055A60651BE49840D85F214A6A78AFDE</t>
  </si>
  <si>
    <t>5D48E5D0239DFEC0D4B1412477A8BF9D668FD9</t>
  </si>
  <si>
    <t>#8-150*150</t>
  </si>
  <si>
    <t>와이어메시 바닥깔기</t>
  </si>
  <si>
    <t>원가계산서 연결금액</t>
  </si>
  <si>
    <t>경      비</t>
  </si>
  <si>
    <t>직접노무비 * 13%</t>
  </si>
  <si>
    <t>바닥, 50mm</t>
  </si>
  <si>
    <t>품      명</t>
  </si>
  <si>
    <t>규      격</t>
  </si>
  <si>
    <t>노무비 * 0.87%</t>
  </si>
  <si>
    <t>바닥, 15mm</t>
  </si>
  <si>
    <t>외천장 2회, 친환경</t>
  </si>
  <si>
    <t>합      계</t>
  </si>
  <si>
    <t>공사명 : 일동고 기숙사 옥상 및 외벽 방수공사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</si>
</sst>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#,###;\-#,###;#;"/>
  </numFmts>
  <fonts count="7">
    <font>
      <sz val="11"/>
      <name val="맑은 고딕"/>
      <family val="0"/>
    </font>
    <font>
      <b/>
      <sz val="11"/>
      <color indexed="8"/>
      <name val="맑은 고딕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1"/>
      <color indexed="8"/>
      <name val="돋움체"/>
      <family val="0"/>
    </font>
    <font>
      <b/>
      <u val="single"/>
      <sz val="16"/>
      <color indexed="8"/>
      <name val="돋움체"/>
      <family val="0"/>
    </font>
    <font>
      <b/>
      <u val="single"/>
      <sz val="16"/>
      <color indexed="8"/>
      <name val="맑은 고딕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1" fillId="0" borderId="1" xfId="0" applyNumberFormat="1" applyFont="1" applyFill="1" applyBorder="1" applyAlignment="1" applyProtection="1" quotePrefix="1">
      <alignment horizontal="center" vertical="center"/>
      <protection/>
    </xf>
    <xf numFmtId="164" fontId="0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" xfId="0" applyNumberFormat="1" applyFont="1" applyFill="1" applyBorder="1" applyAlignment="1" applyProtection="1" quotePrefix="1">
      <alignment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164" fontId="3" fillId="0" borderId="1" xfId="0" applyNumberFormat="1" applyFont="1" applyFill="1" applyBorder="1" applyAlignment="1" applyProtection="1">
      <alignment vertical="center" wrapText="1"/>
      <protection/>
    </xf>
    <xf numFmtId="165" fontId="3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 quotePrefix="1">
      <alignment vertical="center" wrapText="1"/>
      <protection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 quotePrefix="1">
      <alignment horizontal="distributed" vertical="center" wrapText="1"/>
      <protection/>
    </xf>
    <xf numFmtId="0" fontId="0" fillId="0" borderId="1" xfId="0" applyNumberFormat="1" applyFont="1" applyFill="1" applyBorder="1" applyAlignment="1" applyProtection="1">
      <alignment horizontal="distributed" vertical="center" wrapText="1"/>
      <protection/>
    </xf>
    <xf numFmtId="0" fontId="0" fillId="0" borderId="1" xfId="0" applyNumberFormat="1" applyFont="1" applyFill="1" applyBorder="1" applyAlignment="1" applyProtection="1" quotePrefix="1">
      <alignment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quotePrefix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defaultGridColor="0" view="pageBreakPreview" zoomScaleSheetLayoutView="100" colorId="22" workbookViewId="0" topLeftCell="B10">
      <selection activeCell="E23" sqref="E23"/>
    </sheetView>
  </sheetViews>
  <sheetFormatPr defaultColWidth="9.00390625" defaultRowHeight="16.5"/>
  <cols>
    <col min="1" max="1" width="9.00390625" style="0" hidden="1" customWidth="1"/>
    <col min="2" max="3" width="4.75390625" style="0" customWidth="1"/>
    <col min="4" max="4" width="35.75390625" style="0" customWidth="1"/>
    <col min="5" max="5" width="25.75390625" style="0" customWidth="1"/>
    <col min="6" max="6" width="60.75390625" style="0" customWidth="1"/>
    <col min="7" max="7" width="30.75390625" style="0" customWidth="1"/>
  </cols>
  <sheetData>
    <row r="1" spans="2:7" ht="24" customHeight="1">
      <c r="B1" s="13" t="s">
        <v>28</v>
      </c>
      <c r="C1" s="13"/>
      <c r="D1" s="13"/>
      <c r="E1" s="13"/>
      <c r="F1" s="13"/>
      <c r="G1" s="13"/>
    </row>
    <row r="2" spans="2:7" ht="21.75" customHeight="1">
      <c r="B2" s="14" t="s">
        <v>244</v>
      </c>
      <c r="C2" s="15"/>
      <c r="D2" s="15"/>
      <c r="E2" s="15"/>
      <c r="F2" s="16" t="s">
        <v>203</v>
      </c>
      <c r="G2" s="16"/>
    </row>
    <row r="3" spans="2:7" ht="21.75" customHeight="1">
      <c r="B3" s="17" t="s">
        <v>168</v>
      </c>
      <c r="C3" s="18"/>
      <c r="D3" s="17"/>
      <c r="E3" s="10" t="s">
        <v>198</v>
      </c>
      <c r="F3" s="10" t="s">
        <v>5</v>
      </c>
      <c r="G3" s="10" t="s">
        <v>109</v>
      </c>
    </row>
    <row r="4" spans="1:7" ht="21.75" customHeight="1">
      <c r="A4" s="1" t="s">
        <v>125</v>
      </c>
      <c r="B4" s="19" t="s">
        <v>11</v>
      </c>
      <c r="C4" s="19" t="s">
        <v>199</v>
      </c>
      <c r="D4" s="11" t="s">
        <v>32</v>
      </c>
      <c r="E4" s="12">
        <f>_xlfn.IFERROR(TRUNC(공종별집계표!F5,0),0)</f>
        <v>0</v>
      </c>
      <c r="F4" s="9" t="s">
        <v>143</v>
      </c>
      <c r="G4" s="9" t="s">
        <v>143</v>
      </c>
    </row>
    <row r="5" spans="1:7" ht="21.75" customHeight="1">
      <c r="A5" s="1" t="s">
        <v>127</v>
      </c>
      <c r="B5" s="20"/>
      <c r="C5" s="20"/>
      <c r="D5" s="11" t="s">
        <v>34</v>
      </c>
      <c r="E5" s="12">
        <v>0</v>
      </c>
      <c r="F5" s="9" t="s">
        <v>143</v>
      </c>
      <c r="G5" s="9" t="s">
        <v>143</v>
      </c>
    </row>
    <row r="6" spans="1:7" ht="21.75" customHeight="1">
      <c r="A6" s="1" t="s">
        <v>141</v>
      </c>
      <c r="B6" s="20"/>
      <c r="C6" s="20"/>
      <c r="D6" s="11" t="s">
        <v>167</v>
      </c>
      <c r="E6" s="12">
        <v>0</v>
      </c>
      <c r="F6" s="9" t="s">
        <v>143</v>
      </c>
      <c r="G6" s="9" t="s">
        <v>143</v>
      </c>
    </row>
    <row r="7" spans="1:7" ht="21.75" customHeight="1">
      <c r="A7" s="1" t="s">
        <v>137</v>
      </c>
      <c r="B7" s="20"/>
      <c r="C7" s="20"/>
      <c r="D7" s="11" t="s">
        <v>2</v>
      </c>
      <c r="E7" s="12">
        <f>_xlfn.IFERROR(TRUNC(E4+E5-E6,0),0)</f>
        <v>0</v>
      </c>
      <c r="F7" s="9" t="s">
        <v>143</v>
      </c>
      <c r="G7" s="9" t="s">
        <v>143</v>
      </c>
    </row>
    <row r="8" spans="1:7" ht="21.75" customHeight="1">
      <c r="A8" s="1" t="s">
        <v>131</v>
      </c>
      <c r="B8" s="20"/>
      <c r="C8" s="19" t="s">
        <v>197</v>
      </c>
      <c r="D8" s="11" t="s">
        <v>36</v>
      </c>
      <c r="E8" s="12">
        <f>_xlfn.IFERROR(TRUNC(공종별집계표!H5,0),0)</f>
        <v>0</v>
      </c>
      <c r="F8" s="9" t="s">
        <v>143</v>
      </c>
      <c r="G8" s="9" t="s">
        <v>143</v>
      </c>
    </row>
    <row r="9" spans="1:7" ht="21.75" customHeight="1">
      <c r="A9" s="1" t="s">
        <v>161</v>
      </c>
      <c r="B9" s="20"/>
      <c r="C9" s="20"/>
      <c r="D9" s="11" t="s">
        <v>35</v>
      </c>
      <c r="E9" s="12">
        <f>_xlfn.IFERROR(TRUNC(E8*0.13,0),0)</f>
        <v>0</v>
      </c>
      <c r="F9" s="9" t="s">
        <v>236</v>
      </c>
      <c r="G9" s="9" t="s">
        <v>143</v>
      </c>
    </row>
    <row r="10" spans="1:7" ht="21.75" customHeight="1">
      <c r="A10" s="1" t="s">
        <v>135</v>
      </c>
      <c r="B10" s="20"/>
      <c r="C10" s="20"/>
      <c r="D10" s="11" t="s">
        <v>2</v>
      </c>
      <c r="E10" s="12">
        <f>_xlfn.IFERROR(TRUNC(E8+E9,0),0)</f>
        <v>0</v>
      </c>
      <c r="F10" s="9" t="s">
        <v>143</v>
      </c>
      <c r="G10" s="9" t="s">
        <v>143</v>
      </c>
    </row>
    <row r="11" spans="1:7" ht="21.75" customHeight="1">
      <c r="A11" s="1" t="s">
        <v>118</v>
      </c>
      <c r="B11" s="20"/>
      <c r="C11" s="19" t="s">
        <v>165</v>
      </c>
      <c r="D11" s="11" t="s">
        <v>41</v>
      </c>
      <c r="E11" s="12">
        <f>_xlfn.IFERROR(TRUNC(공종별집계표!J5,0),0)</f>
        <v>0</v>
      </c>
      <c r="F11" s="9" t="s">
        <v>143</v>
      </c>
      <c r="G11" s="9" t="s">
        <v>143</v>
      </c>
    </row>
    <row r="12" spans="1:7" ht="21.75" customHeight="1">
      <c r="A12" s="1" t="s">
        <v>152</v>
      </c>
      <c r="B12" s="20"/>
      <c r="C12" s="20"/>
      <c r="D12" s="11" t="s">
        <v>33</v>
      </c>
      <c r="E12" s="12">
        <f>_xlfn.IFERROR(TRUNC(E10*0.037,0),0)</f>
        <v>0</v>
      </c>
      <c r="F12" s="9" t="s">
        <v>105</v>
      </c>
      <c r="G12" s="9" t="s">
        <v>143</v>
      </c>
    </row>
    <row r="13" spans="1:7" ht="21.75" customHeight="1">
      <c r="A13" s="1" t="s">
        <v>160</v>
      </c>
      <c r="B13" s="20"/>
      <c r="C13" s="20"/>
      <c r="D13" s="11" t="s">
        <v>38</v>
      </c>
      <c r="E13" s="12">
        <f>_xlfn.IFERROR(TRUNC(E10*0.0087,0),0)</f>
        <v>0</v>
      </c>
      <c r="F13" s="9" t="s">
        <v>240</v>
      </c>
      <c r="G13" s="9" t="s">
        <v>143</v>
      </c>
    </row>
    <row r="14" spans="1:7" ht="21.75" customHeight="1">
      <c r="A14" s="1" t="s">
        <v>122</v>
      </c>
      <c r="B14" s="20"/>
      <c r="C14" s="20"/>
      <c r="D14" s="11" t="s">
        <v>169</v>
      </c>
      <c r="E14" s="12">
        <f>_xlfn.IFERROR(TRUNC((E7+E8+(0/1.1))*0.0293,0),0)</f>
        <v>0</v>
      </c>
      <c r="F14" s="9" t="s">
        <v>4</v>
      </c>
      <c r="G14" s="9" t="s">
        <v>143</v>
      </c>
    </row>
    <row r="15" spans="1:7" ht="21.75" customHeight="1">
      <c r="A15" s="1" t="s">
        <v>129</v>
      </c>
      <c r="B15" s="20"/>
      <c r="C15" s="20"/>
      <c r="D15" s="11" t="s">
        <v>39</v>
      </c>
      <c r="E15" s="12">
        <f>_xlfn.IFERROR(TRUNC((E7+E8+E11)*0.003,0),0)</f>
        <v>0</v>
      </c>
      <c r="F15" s="9" t="s">
        <v>25</v>
      </c>
      <c r="G15" s="9" t="s">
        <v>143</v>
      </c>
    </row>
    <row r="16" spans="1:7" ht="21.75" customHeight="1">
      <c r="A16" s="1" t="s">
        <v>156</v>
      </c>
      <c r="B16" s="20"/>
      <c r="C16" s="20"/>
      <c r="D16" s="11" t="s">
        <v>37</v>
      </c>
      <c r="E16" s="12">
        <f>_xlfn.IFERROR(TRUNC((E7+E10)*0.058,0),0)</f>
        <v>0</v>
      </c>
      <c r="F16" s="9" t="s">
        <v>10</v>
      </c>
      <c r="G16" s="9" t="s">
        <v>143</v>
      </c>
    </row>
    <row r="17" spans="1:7" ht="21.75" customHeight="1">
      <c r="A17" s="1" t="s">
        <v>158</v>
      </c>
      <c r="B17" s="20"/>
      <c r="C17" s="20"/>
      <c r="D17" s="11" t="s">
        <v>166</v>
      </c>
      <c r="E17" s="12">
        <f>_xlfn.IFERROR(TRUNC((E7+E8+E11)*0.00081,0),0)</f>
        <v>0</v>
      </c>
      <c r="F17" s="9" t="s">
        <v>24</v>
      </c>
      <c r="G17" s="9" t="s">
        <v>143</v>
      </c>
    </row>
    <row r="18" spans="1:7" ht="21.75" customHeight="1">
      <c r="A18" s="1" t="s">
        <v>164</v>
      </c>
      <c r="B18" s="20"/>
      <c r="C18" s="20"/>
      <c r="D18" s="11" t="s">
        <v>12</v>
      </c>
      <c r="E18" s="12">
        <f>_xlfn.IFERROR(TRUNC((E7+E8+E11)*0.001,0),0)</f>
        <v>0</v>
      </c>
      <c r="F18" s="9" t="s">
        <v>21</v>
      </c>
      <c r="G18" s="9" t="s">
        <v>143</v>
      </c>
    </row>
    <row r="19" spans="1:7" ht="21.75" customHeight="1">
      <c r="A19" s="1" t="s">
        <v>163</v>
      </c>
      <c r="B19" s="20"/>
      <c r="C19" s="20"/>
      <c r="D19" s="11" t="s">
        <v>2</v>
      </c>
      <c r="E19" s="12">
        <f>_xlfn.IFERROR(TRUNC(E11+E12+E13+E14+E16+E15+E17+E18,0),0)</f>
        <v>0</v>
      </c>
      <c r="F19" s="9" t="s">
        <v>143</v>
      </c>
      <c r="G19" s="9" t="s">
        <v>143</v>
      </c>
    </row>
    <row r="20" spans="1:7" ht="21.75" customHeight="1">
      <c r="A20" s="1" t="s">
        <v>132</v>
      </c>
      <c r="B20" s="21" t="s">
        <v>104</v>
      </c>
      <c r="C20" s="22"/>
      <c r="D20" s="21"/>
      <c r="E20" s="12">
        <f>_xlfn.IFERROR(TRUNC(E7+E10+E19,0),0)</f>
        <v>0</v>
      </c>
      <c r="F20" s="9" t="s">
        <v>143</v>
      </c>
      <c r="G20" s="9" t="s">
        <v>143</v>
      </c>
    </row>
    <row r="21" spans="1:7" ht="21.75" customHeight="1">
      <c r="A21" s="1" t="s">
        <v>159</v>
      </c>
      <c r="B21" s="21" t="s">
        <v>42</v>
      </c>
      <c r="C21" s="22"/>
      <c r="D21" s="21"/>
      <c r="E21" s="12">
        <f>_xlfn.IFERROR(TRUNC(E20*0.06,0),0)</f>
        <v>0</v>
      </c>
      <c r="F21" s="9" t="s">
        <v>75</v>
      </c>
      <c r="G21" s="9" t="s">
        <v>143</v>
      </c>
    </row>
    <row r="22" spans="1:7" ht="21.75" customHeight="1">
      <c r="A22" s="1" t="s">
        <v>142</v>
      </c>
      <c r="B22" s="21" t="s">
        <v>9</v>
      </c>
      <c r="C22" s="22"/>
      <c r="D22" s="21"/>
      <c r="E22" s="12">
        <v>0</v>
      </c>
      <c r="F22" s="9" t="s">
        <v>22</v>
      </c>
      <c r="G22" s="9" t="s">
        <v>143</v>
      </c>
    </row>
    <row r="23" spans="1:7" ht="21.75" customHeight="1">
      <c r="A23" s="1" t="s">
        <v>138</v>
      </c>
      <c r="B23" s="21" t="s">
        <v>112</v>
      </c>
      <c r="C23" s="22"/>
      <c r="D23" s="21"/>
      <c r="E23" s="12">
        <f>_xlfn.IFERROR(TRUNC(공종별집계표!T14,0),0)</f>
        <v>0</v>
      </c>
      <c r="F23" s="9" t="s">
        <v>143</v>
      </c>
      <c r="G23" s="9" t="s">
        <v>143</v>
      </c>
    </row>
    <row r="24" spans="1:7" ht="21.75" customHeight="1">
      <c r="A24" s="1" t="s">
        <v>150</v>
      </c>
      <c r="B24" s="21" t="s">
        <v>31</v>
      </c>
      <c r="C24" s="22"/>
      <c r="D24" s="21"/>
      <c r="E24" s="12">
        <f>_xlfn.IFERROR(TRUNC(E20+E21+E22+E23,0),0)</f>
        <v>0</v>
      </c>
      <c r="F24" s="9" t="s">
        <v>143</v>
      </c>
      <c r="G24" s="9" t="s">
        <v>143</v>
      </c>
    </row>
    <row r="25" spans="1:7" ht="21.75" customHeight="1">
      <c r="A25" s="1" t="s">
        <v>149</v>
      </c>
      <c r="B25" s="21" t="s">
        <v>40</v>
      </c>
      <c r="C25" s="22"/>
      <c r="D25" s="21"/>
      <c r="E25" s="12">
        <f>_xlfn.IFERROR(TRUNC(E24*0.1,0),0)</f>
        <v>0</v>
      </c>
      <c r="F25" s="9" t="s">
        <v>200</v>
      </c>
      <c r="G25" s="9" t="s">
        <v>143</v>
      </c>
    </row>
    <row r="26" spans="1:7" ht="21.75" customHeight="1">
      <c r="A26" s="1" t="s">
        <v>157</v>
      </c>
      <c r="B26" s="21" t="s">
        <v>27</v>
      </c>
      <c r="C26" s="22"/>
      <c r="D26" s="21"/>
      <c r="E26" s="12">
        <f>_xlfn.IFERROR(TRUNC(E24+E25,0),0)</f>
        <v>0</v>
      </c>
      <c r="F26" s="9" t="s">
        <v>143</v>
      </c>
      <c r="G26" s="9" t="s">
        <v>143</v>
      </c>
    </row>
    <row r="27" spans="1:7" ht="21.75" customHeight="1">
      <c r="A27" s="1" t="s">
        <v>151</v>
      </c>
      <c r="B27" s="21" t="s">
        <v>29</v>
      </c>
      <c r="C27" s="22"/>
      <c r="D27" s="21"/>
      <c r="E27" s="12">
        <f>_xlfn.IFERROR(TRUNC(E26+0,0),0)</f>
        <v>0</v>
      </c>
      <c r="F27" s="9" t="s">
        <v>143</v>
      </c>
      <c r="G27" s="9" t="s">
        <v>143</v>
      </c>
    </row>
  </sheetData>
  <mergeCells count="16">
    <mergeCell ref="B1:G1"/>
    <mergeCell ref="B2:E2"/>
    <mergeCell ref="F2:G2"/>
    <mergeCell ref="B3:D3"/>
    <mergeCell ref="B4:B19"/>
    <mergeCell ref="C4:C7"/>
    <mergeCell ref="C8:C10"/>
    <mergeCell ref="C11:C19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/>
  <pageMargins left="0.7869444489479065" right="0" top="0.39347222447395325" bottom="0.39347222447395325" header="0" footer="0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defaultGridColor="0" view="pageBreakPreview" zoomScaleSheetLayoutView="100" colorId="22" workbookViewId="0" topLeftCell="A13">
      <selection activeCell="A1" sqref="A1:M1"/>
    </sheetView>
  </sheetViews>
  <sheetFormatPr defaultColWidth="9.00390625" defaultRowHeight="16.5"/>
  <cols>
    <col min="1" max="1" width="40.75390625" style="0" customWidth="1"/>
    <col min="2" max="2" width="20.75390625" style="0" customWidth="1"/>
    <col min="3" max="4" width="4.75390625" style="0" customWidth="1"/>
    <col min="5" max="12" width="13.75390625" style="0" customWidth="1"/>
    <col min="13" max="13" width="12.75390625" style="0" customWidth="1"/>
    <col min="14" max="16" width="2.75390625" style="0" hidden="1" customWidth="1"/>
    <col min="17" max="19" width="1.75390625" style="0" hidden="1" customWidth="1"/>
    <col min="20" max="20" width="18.75390625" style="0" hidden="1" customWidth="1"/>
  </cols>
  <sheetData>
    <row r="1" spans="1:13" ht="30" customHeight="1">
      <c r="A1" s="23" t="s">
        <v>196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20" ht="30" customHeight="1">
      <c r="A3" s="27" t="s">
        <v>238</v>
      </c>
      <c r="B3" s="27" t="s">
        <v>239</v>
      </c>
      <c r="C3" s="27" t="s">
        <v>128</v>
      </c>
      <c r="D3" s="27" t="s">
        <v>126</v>
      </c>
      <c r="E3" s="27" t="s">
        <v>98</v>
      </c>
      <c r="F3" s="28"/>
      <c r="G3" s="27" t="s">
        <v>60</v>
      </c>
      <c r="H3" s="28"/>
      <c r="I3" s="27" t="s">
        <v>235</v>
      </c>
      <c r="J3" s="28"/>
      <c r="K3" s="27" t="s">
        <v>243</v>
      </c>
      <c r="L3" s="28"/>
      <c r="M3" s="27" t="s">
        <v>69</v>
      </c>
      <c r="N3" s="29" t="s">
        <v>99</v>
      </c>
      <c r="O3" s="29" t="s">
        <v>130</v>
      </c>
      <c r="P3" s="29" t="s">
        <v>51</v>
      </c>
      <c r="Q3" s="29" t="s">
        <v>74</v>
      </c>
      <c r="R3" s="29" t="s">
        <v>52</v>
      </c>
      <c r="S3" s="29" t="s">
        <v>49</v>
      </c>
      <c r="T3" s="29" t="s">
        <v>234</v>
      </c>
    </row>
    <row r="4" spans="1:20" ht="30" customHeight="1">
      <c r="A4" s="27"/>
      <c r="B4" s="27"/>
      <c r="C4" s="27"/>
      <c r="D4" s="27"/>
      <c r="E4" s="4" t="s">
        <v>78</v>
      </c>
      <c r="F4" s="4" t="s">
        <v>58</v>
      </c>
      <c r="G4" s="4" t="s">
        <v>78</v>
      </c>
      <c r="H4" s="4" t="s">
        <v>58</v>
      </c>
      <c r="I4" s="4" t="s">
        <v>78</v>
      </c>
      <c r="J4" s="4" t="s">
        <v>58</v>
      </c>
      <c r="K4" s="4" t="s">
        <v>78</v>
      </c>
      <c r="L4" s="4" t="s">
        <v>58</v>
      </c>
      <c r="M4" s="27"/>
      <c r="N4" s="29"/>
      <c r="O4" s="29"/>
      <c r="P4" s="29"/>
      <c r="Q4" s="29"/>
      <c r="R4" s="29"/>
      <c r="S4" s="29"/>
      <c r="T4" s="29"/>
    </row>
    <row r="5" spans="1:20" ht="30" customHeight="1">
      <c r="A5" s="5" t="s">
        <v>23</v>
      </c>
      <c r="B5" s="5" t="s">
        <v>143</v>
      </c>
      <c r="C5" s="5" t="s">
        <v>143</v>
      </c>
      <c r="D5" s="6">
        <v>1</v>
      </c>
      <c r="E5" s="7">
        <f>F6</f>
        <v>0</v>
      </c>
      <c r="F5" s="7">
        <f>E5*D5</f>
        <v>0</v>
      </c>
      <c r="G5" s="7">
        <f>H6</f>
        <v>0</v>
      </c>
      <c r="H5" s="7">
        <f>G5*D5</f>
        <v>0</v>
      </c>
      <c r="I5" s="7">
        <f>J6</f>
        <v>0</v>
      </c>
      <c r="J5" s="7">
        <f>I5*D5</f>
        <v>0</v>
      </c>
      <c r="K5" s="7">
        <f>E5+G5+I5</f>
        <v>0</v>
      </c>
      <c r="L5" s="7">
        <f>F5+H5+J5</f>
        <v>0</v>
      </c>
      <c r="M5" s="5" t="s">
        <v>143</v>
      </c>
      <c r="N5" s="1" t="s">
        <v>148</v>
      </c>
      <c r="O5" s="1" t="s">
        <v>143</v>
      </c>
      <c r="P5" s="1" t="s">
        <v>143</v>
      </c>
      <c r="Q5" s="1" t="s">
        <v>143</v>
      </c>
      <c r="R5">
        <v>1</v>
      </c>
      <c r="S5" s="1" t="s">
        <v>143</v>
      </c>
      <c r="T5" s="3"/>
    </row>
    <row r="6" spans="1:20" ht="30" customHeight="1">
      <c r="A6" s="5" t="s">
        <v>30</v>
      </c>
      <c r="B6" s="5" t="s">
        <v>143</v>
      </c>
      <c r="C6" s="5" t="s">
        <v>143</v>
      </c>
      <c r="D6" s="6">
        <v>1</v>
      </c>
      <c r="E6" s="7">
        <f>F7+F8+F9+F10+F11+F12+F13</f>
        <v>0</v>
      </c>
      <c r="F6" s="7">
        <f>E6*D6</f>
        <v>0</v>
      </c>
      <c r="G6" s="7">
        <f>H7+H8+H9+H10+H11+H12+H13</f>
        <v>0</v>
      </c>
      <c r="H6" s="7">
        <f>G6*D6</f>
        <v>0</v>
      </c>
      <c r="I6" s="7">
        <f>J7+J8+J9+J10+J11+J12+J13</f>
        <v>0</v>
      </c>
      <c r="J6" s="7">
        <f>I6*D6</f>
        <v>0</v>
      </c>
      <c r="K6" s="7">
        <f>E6+G6+I6</f>
        <v>0</v>
      </c>
      <c r="L6" s="7">
        <f>F6+H6+J6</f>
        <v>0</v>
      </c>
      <c r="M6" s="5" t="s">
        <v>143</v>
      </c>
      <c r="N6" s="1" t="s">
        <v>103</v>
      </c>
      <c r="O6" s="1" t="s">
        <v>143</v>
      </c>
      <c r="P6" s="1" t="s">
        <v>148</v>
      </c>
      <c r="Q6" s="1" t="s">
        <v>143</v>
      </c>
      <c r="R6">
        <v>2</v>
      </c>
      <c r="S6" s="1" t="s">
        <v>143</v>
      </c>
      <c r="T6" s="3"/>
    </row>
    <row r="7" spans="1:20" ht="30" customHeight="1">
      <c r="A7" s="5" t="s">
        <v>17</v>
      </c>
      <c r="B7" s="5" t="s">
        <v>143</v>
      </c>
      <c r="C7" s="5" t="s">
        <v>143</v>
      </c>
      <c r="D7" s="6">
        <v>1</v>
      </c>
      <c r="E7" s="7">
        <f>공종별내역서!F29</f>
        <v>0</v>
      </c>
      <c r="F7" s="7">
        <f>E7*D7</f>
        <v>0</v>
      </c>
      <c r="G7" s="7">
        <f>공종별내역서!H29</f>
        <v>0</v>
      </c>
      <c r="H7" s="7">
        <f>G7*D7</f>
        <v>0</v>
      </c>
      <c r="I7" s="7">
        <f>공종별내역서!J29</f>
        <v>0</v>
      </c>
      <c r="J7" s="7">
        <f>I7*D7</f>
        <v>0</v>
      </c>
      <c r="K7" s="7">
        <f>E7+G7+I7</f>
        <v>0</v>
      </c>
      <c r="L7" s="7">
        <f>F7+H7+J7</f>
        <v>0</v>
      </c>
      <c r="M7" s="5" t="s">
        <v>143</v>
      </c>
      <c r="N7" s="1" t="s">
        <v>88</v>
      </c>
      <c r="O7" s="1" t="s">
        <v>143</v>
      </c>
      <c r="P7" s="1" t="s">
        <v>103</v>
      </c>
      <c r="Q7" s="1" t="s">
        <v>143</v>
      </c>
      <c r="R7">
        <v>3</v>
      </c>
      <c r="S7" s="1" t="s">
        <v>143</v>
      </c>
      <c r="T7" s="3"/>
    </row>
    <row r="8" spans="1:20" ht="30" customHeight="1">
      <c r="A8" s="5" t="s">
        <v>14</v>
      </c>
      <c r="B8" s="5" t="s">
        <v>143</v>
      </c>
      <c r="C8" s="5" t="s">
        <v>143</v>
      </c>
      <c r="D8" s="6">
        <v>1</v>
      </c>
      <c r="E8" s="7">
        <f>공종별내역서!F55</f>
        <v>0</v>
      </c>
      <c r="F8" s="7">
        <f>E8*D8</f>
        <v>0</v>
      </c>
      <c r="G8" s="7">
        <f>공종별내역서!H55</f>
        <v>0</v>
      </c>
      <c r="H8" s="7">
        <f>G8*D8</f>
        <v>0</v>
      </c>
      <c r="I8" s="7">
        <f>공종별내역서!J55</f>
        <v>0</v>
      </c>
      <c r="J8" s="7">
        <f>I8*D8</f>
        <v>0</v>
      </c>
      <c r="K8" s="7">
        <f>E8+G8+I8</f>
        <v>0</v>
      </c>
      <c r="L8" s="7">
        <f>F8+H8+J8</f>
        <v>0</v>
      </c>
      <c r="M8" s="5" t="s">
        <v>143</v>
      </c>
      <c r="N8" s="1" t="s">
        <v>62</v>
      </c>
      <c r="O8" s="1" t="s">
        <v>143</v>
      </c>
      <c r="P8" s="1" t="s">
        <v>103</v>
      </c>
      <c r="Q8" s="1" t="s">
        <v>143</v>
      </c>
      <c r="R8">
        <v>3</v>
      </c>
      <c r="S8" s="1" t="s">
        <v>143</v>
      </c>
      <c r="T8" s="3"/>
    </row>
    <row r="9" spans="1:20" ht="30" customHeight="1">
      <c r="A9" s="5" t="s">
        <v>0</v>
      </c>
      <c r="B9" s="5" t="s">
        <v>143</v>
      </c>
      <c r="C9" s="5" t="s">
        <v>143</v>
      </c>
      <c r="D9" s="6">
        <v>1</v>
      </c>
      <c r="E9" s="7">
        <f>공종별내역서!F81</f>
        <v>0</v>
      </c>
      <c r="F9" s="7">
        <f>E9*D9</f>
        <v>0</v>
      </c>
      <c r="G9" s="7">
        <f>공종별내역서!H81</f>
        <v>0</v>
      </c>
      <c r="H9" s="7">
        <f>G9*D9</f>
        <v>0</v>
      </c>
      <c r="I9" s="7">
        <f>공종별내역서!J81</f>
        <v>0</v>
      </c>
      <c r="J9" s="7">
        <f>I9*D9</f>
        <v>0</v>
      </c>
      <c r="K9" s="7">
        <f>E9+G9+I9</f>
        <v>0</v>
      </c>
      <c r="L9" s="7">
        <f>F9+H9+J9</f>
        <v>0</v>
      </c>
      <c r="M9" s="5" t="s">
        <v>143</v>
      </c>
      <c r="N9" s="1" t="s">
        <v>65</v>
      </c>
      <c r="O9" s="1" t="s">
        <v>143</v>
      </c>
      <c r="P9" s="1" t="s">
        <v>103</v>
      </c>
      <c r="Q9" s="1" t="s">
        <v>143</v>
      </c>
      <c r="R9">
        <v>3</v>
      </c>
      <c r="S9" s="1" t="s">
        <v>143</v>
      </c>
      <c r="T9" s="3"/>
    </row>
    <row r="10" spans="1:20" ht="30" customHeight="1">
      <c r="A10" s="5" t="s">
        <v>15</v>
      </c>
      <c r="B10" s="5" t="s">
        <v>143</v>
      </c>
      <c r="C10" s="5" t="s">
        <v>143</v>
      </c>
      <c r="D10" s="6">
        <v>1</v>
      </c>
      <c r="E10" s="7">
        <f>공종별내역서!F107</f>
        <v>0</v>
      </c>
      <c r="F10" s="7">
        <f>E10*D10</f>
        <v>0</v>
      </c>
      <c r="G10" s="7">
        <f>공종별내역서!H107</f>
        <v>0</v>
      </c>
      <c r="H10" s="7">
        <f>G10*D10</f>
        <v>0</v>
      </c>
      <c r="I10" s="7">
        <f>공종별내역서!J107</f>
        <v>0</v>
      </c>
      <c r="J10" s="7">
        <f>I10*D10</f>
        <v>0</v>
      </c>
      <c r="K10" s="7">
        <f>E10+G10+I10</f>
        <v>0</v>
      </c>
      <c r="L10" s="7">
        <f>F10+H10+J10</f>
        <v>0</v>
      </c>
      <c r="M10" s="5" t="s">
        <v>143</v>
      </c>
      <c r="N10" s="1" t="s">
        <v>71</v>
      </c>
      <c r="O10" s="1" t="s">
        <v>143</v>
      </c>
      <c r="P10" s="1" t="s">
        <v>103</v>
      </c>
      <c r="Q10" s="1" t="s">
        <v>143</v>
      </c>
      <c r="R10">
        <v>3</v>
      </c>
      <c r="S10" s="1" t="s">
        <v>143</v>
      </c>
      <c r="T10" s="3"/>
    </row>
    <row r="11" spans="1:20" ht="30" customHeight="1">
      <c r="A11" s="5" t="s">
        <v>8</v>
      </c>
      <c r="B11" s="5" t="s">
        <v>143</v>
      </c>
      <c r="C11" s="5" t="s">
        <v>143</v>
      </c>
      <c r="D11" s="6">
        <v>1</v>
      </c>
      <c r="E11" s="7">
        <f>공종별내역서!F133</f>
        <v>0</v>
      </c>
      <c r="F11" s="7">
        <f>E11*D11</f>
        <v>0</v>
      </c>
      <c r="G11" s="7">
        <f>공종별내역서!H133</f>
        <v>0</v>
      </c>
      <c r="H11" s="7">
        <f>G11*D11</f>
        <v>0</v>
      </c>
      <c r="I11" s="7">
        <f>공종별내역서!J133</f>
        <v>0</v>
      </c>
      <c r="J11" s="7">
        <f>I11*D11</f>
        <v>0</v>
      </c>
      <c r="K11" s="7">
        <f>E11+G11+I11</f>
        <v>0</v>
      </c>
      <c r="L11" s="7">
        <f>F11+H11+J11</f>
        <v>0</v>
      </c>
      <c r="M11" s="5" t="s">
        <v>143</v>
      </c>
      <c r="N11" s="1" t="s">
        <v>61</v>
      </c>
      <c r="O11" s="1" t="s">
        <v>143</v>
      </c>
      <c r="P11" s="1" t="s">
        <v>103</v>
      </c>
      <c r="Q11" s="1" t="s">
        <v>143</v>
      </c>
      <c r="R11">
        <v>3</v>
      </c>
      <c r="S11" s="1" t="s">
        <v>143</v>
      </c>
      <c r="T11" s="3"/>
    </row>
    <row r="12" spans="1:20" ht="30" customHeight="1">
      <c r="A12" s="5" t="s">
        <v>7</v>
      </c>
      <c r="B12" s="5" t="s">
        <v>143</v>
      </c>
      <c r="C12" s="5" t="s">
        <v>143</v>
      </c>
      <c r="D12" s="6">
        <v>1</v>
      </c>
      <c r="E12" s="7">
        <f>공종별내역서!F159</f>
        <v>0</v>
      </c>
      <c r="F12" s="7">
        <f>E12*D12</f>
        <v>0</v>
      </c>
      <c r="G12" s="7">
        <f>공종별내역서!H159</f>
        <v>0</v>
      </c>
      <c r="H12" s="7">
        <f>G12*D12</f>
        <v>0</v>
      </c>
      <c r="I12" s="7">
        <f>공종별내역서!J159</f>
        <v>0</v>
      </c>
      <c r="J12" s="7">
        <f>I12*D12</f>
        <v>0</v>
      </c>
      <c r="K12" s="7">
        <f>E12+G12+I12</f>
        <v>0</v>
      </c>
      <c r="L12" s="7">
        <f>F12+H12+J12</f>
        <v>0</v>
      </c>
      <c r="M12" s="5" t="s">
        <v>143</v>
      </c>
      <c r="N12" s="1" t="s">
        <v>70</v>
      </c>
      <c r="O12" s="1" t="s">
        <v>143</v>
      </c>
      <c r="P12" s="1" t="s">
        <v>103</v>
      </c>
      <c r="Q12" s="1" t="s">
        <v>143</v>
      </c>
      <c r="R12">
        <v>3</v>
      </c>
      <c r="S12" s="1" t="s">
        <v>143</v>
      </c>
      <c r="T12" s="3"/>
    </row>
    <row r="13" spans="1:20" ht="30" customHeight="1">
      <c r="A13" s="5" t="s">
        <v>3</v>
      </c>
      <c r="B13" s="5" t="s">
        <v>143</v>
      </c>
      <c r="C13" s="5" t="s">
        <v>143</v>
      </c>
      <c r="D13" s="6">
        <v>1</v>
      </c>
      <c r="E13" s="7">
        <f>공종별내역서!F185</f>
        <v>0</v>
      </c>
      <c r="F13" s="7">
        <f>E13*D13</f>
        <v>0</v>
      </c>
      <c r="G13" s="7">
        <f>공종별내역서!H185</f>
        <v>0</v>
      </c>
      <c r="H13" s="7">
        <f>G13*D13</f>
        <v>0</v>
      </c>
      <c r="I13" s="7">
        <f>공종별내역서!J185</f>
        <v>0</v>
      </c>
      <c r="J13" s="7">
        <f>I13*D13</f>
        <v>0</v>
      </c>
      <c r="K13" s="7">
        <f>E13+G13+I13</f>
        <v>0</v>
      </c>
      <c r="L13" s="7">
        <f>F13+H13+J13</f>
        <v>0</v>
      </c>
      <c r="M13" s="5" t="s">
        <v>143</v>
      </c>
      <c r="N13" s="1" t="s">
        <v>100</v>
      </c>
      <c r="O13" s="1" t="s">
        <v>143</v>
      </c>
      <c r="P13" s="1" t="s">
        <v>103</v>
      </c>
      <c r="Q13" s="1" t="s">
        <v>143</v>
      </c>
      <c r="R13">
        <v>3</v>
      </c>
      <c r="S13" s="1" t="s">
        <v>143</v>
      </c>
      <c r="T13" s="3"/>
    </row>
    <row r="14" spans="1:20" ht="30" customHeight="1">
      <c r="A14" s="5" t="s">
        <v>6</v>
      </c>
      <c r="B14" s="5" t="s">
        <v>143</v>
      </c>
      <c r="C14" s="5" t="s">
        <v>143</v>
      </c>
      <c r="D14" s="6">
        <v>1</v>
      </c>
      <c r="E14" s="7">
        <f>공종별내역서!F211</f>
        <v>0</v>
      </c>
      <c r="F14" s="7">
        <f>E14*D14</f>
        <v>0</v>
      </c>
      <c r="G14" s="7">
        <f>공종별내역서!H211</f>
        <v>0</v>
      </c>
      <c r="H14" s="7">
        <f>G14*D14</f>
        <v>0</v>
      </c>
      <c r="I14" s="7">
        <f>공종별내역서!J211</f>
        <v>0</v>
      </c>
      <c r="J14" s="7">
        <f>I14*D14</f>
        <v>0</v>
      </c>
      <c r="K14" s="7">
        <f>E14+G14+I14</f>
        <v>0</v>
      </c>
      <c r="L14" s="7">
        <f>F14+H14+J14</f>
        <v>0</v>
      </c>
      <c r="M14" s="5" t="s">
        <v>143</v>
      </c>
      <c r="N14" s="1" t="s">
        <v>97</v>
      </c>
      <c r="O14" s="1" t="s">
        <v>143</v>
      </c>
      <c r="P14" s="1" t="s">
        <v>143</v>
      </c>
      <c r="Q14" s="1" t="s">
        <v>147</v>
      </c>
      <c r="R14">
        <v>3</v>
      </c>
      <c r="S14" s="1" t="s">
        <v>143</v>
      </c>
      <c r="T14" s="3">
        <f>L14*1</f>
        <v>0</v>
      </c>
    </row>
    <row r="15" spans="1:20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T15" s="3"/>
    </row>
    <row r="16" spans="1:20" ht="30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T16" s="3"/>
    </row>
    <row r="17" spans="1:20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T17" s="3"/>
    </row>
    <row r="18" spans="1:20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T18" s="3"/>
    </row>
    <row r="19" spans="1:20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T19" s="3"/>
    </row>
    <row r="20" spans="1:20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T20" s="3"/>
    </row>
    <row r="21" spans="1:20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T21" s="3"/>
    </row>
    <row r="22" spans="1:20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T22" s="3"/>
    </row>
    <row r="23" spans="1:20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T23" s="3"/>
    </row>
    <row r="24" spans="1:20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T24" s="3"/>
    </row>
    <row r="25" spans="1:20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T25" s="3"/>
    </row>
    <row r="26" spans="1:20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T26" s="3"/>
    </row>
    <row r="27" spans="1:20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T27" s="3"/>
    </row>
    <row r="28" spans="1:20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T28" s="3"/>
    </row>
    <row r="29" spans="1:20" ht="30" customHeight="1">
      <c r="A29" s="5" t="s">
        <v>16</v>
      </c>
      <c r="B29" s="6"/>
      <c r="C29" s="6"/>
      <c r="D29" s="6"/>
      <c r="E29" s="6"/>
      <c r="F29" s="7">
        <f>F5</f>
        <v>0</v>
      </c>
      <c r="G29" s="6"/>
      <c r="H29" s="7">
        <f>H5</f>
        <v>0</v>
      </c>
      <c r="I29" s="6"/>
      <c r="J29" s="7">
        <f>J5</f>
        <v>0</v>
      </c>
      <c r="K29" s="6"/>
      <c r="L29" s="7">
        <f>L5</f>
        <v>0</v>
      </c>
      <c r="M29" s="6"/>
      <c r="T29" s="3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N3:N4"/>
    <mergeCell ref="O3:O4"/>
    <mergeCell ref="P3:P4"/>
    <mergeCell ref="Q3:Q4"/>
    <mergeCell ref="R3:R4"/>
    <mergeCell ref="S3:S4"/>
    <mergeCell ref="T3:T4"/>
  </mergeCells>
  <printOptions/>
  <pageMargins left="0.7869444489479065" right="0" top="0.39347222447395325" bottom="0.39347222447395325" header="0" footer="0"/>
  <pageSetup fitToHeight="0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1"/>
  <sheetViews>
    <sheetView tabSelected="1" defaultGridColor="0" view="pageBreakPreview" zoomScaleSheetLayoutView="100" colorId="22" workbookViewId="0" topLeftCell="A202">
      <selection activeCell="AX38" sqref="AX38"/>
    </sheetView>
  </sheetViews>
  <sheetFormatPr defaultColWidth="9.00390625" defaultRowHeight="16.5"/>
  <cols>
    <col min="1" max="2" width="30.75390625" style="0" customWidth="1"/>
    <col min="3" max="3" width="4.75390625" style="0" customWidth="1"/>
    <col min="4" max="4" width="8.75390625" style="0" customWidth="1"/>
    <col min="5" max="12" width="13.75390625" style="0" customWidth="1"/>
    <col min="13" max="13" width="12.75390625" style="0" customWidth="1"/>
    <col min="14" max="43" width="2.75390625" style="0" hidden="1" customWidth="1"/>
    <col min="44" max="44" width="10.75390625" style="0" hidden="1" customWidth="1"/>
    <col min="45" max="46" width="1.75390625" style="0" hidden="1" customWidth="1"/>
    <col min="47" max="47" width="24.75390625" style="0" hidden="1" customWidth="1"/>
    <col min="48" max="48" width="10.75390625" style="0" hidden="1" customWidth="1"/>
  </cols>
  <sheetData>
    <row r="1" spans="1:13" ht="30" customHeight="1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48" ht="30" customHeight="1">
      <c r="A2" s="27" t="s">
        <v>238</v>
      </c>
      <c r="B2" s="27" t="s">
        <v>239</v>
      </c>
      <c r="C2" s="27" t="s">
        <v>128</v>
      </c>
      <c r="D2" s="27" t="s">
        <v>126</v>
      </c>
      <c r="E2" s="27" t="s">
        <v>98</v>
      </c>
      <c r="F2" s="28"/>
      <c r="G2" s="27" t="s">
        <v>60</v>
      </c>
      <c r="H2" s="28"/>
      <c r="I2" s="27" t="s">
        <v>235</v>
      </c>
      <c r="J2" s="28"/>
      <c r="K2" s="27" t="s">
        <v>243</v>
      </c>
      <c r="L2" s="28"/>
      <c r="M2" s="27" t="s">
        <v>69</v>
      </c>
      <c r="N2" s="29" t="s">
        <v>48</v>
      </c>
      <c r="O2" s="29" t="s">
        <v>130</v>
      </c>
      <c r="P2" s="29" t="s">
        <v>154</v>
      </c>
      <c r="Q2" s="29" t="s">
        <v>99</v>
      </c>
      <c r="R2" s="29" t="s">
        <v>136</v>
      </c>
      <c r="S2" s="29" t="s">
        <v>145</v>
      </c>
      <c r="T2" s="29" t="s">
        <v>162</v>
      </c>
      <c r="U2" s="29" t="s">
        <v>96</v>
      </c>
      <c r="V2" s="29" t="s">
        <v>93</v>
      </c>
      <c r="W2" s="29" t="s">
        <v>155</v>
      </c>
      <c r="X2" s="29" t="s">
        <v>46</v>
      </c>
      <c r="Y2" s="29" t="s">
        <v>92</v>
      </c>
      <c r="Z2" s="29" t="s">
        <v>86</v>
      </c>
      <c r="AA2" s="29" t="s">
        <v>82</v>
      </c>
      <c r="AB2" s="29" t="s">
        <v>94</v>
      </c>
      <c r="AC2" s="29" t="s">
        <v>59</v>
      </c>
      <c r="AD2" s="29" t="s">
        <v>89</v>
      </c>
      <c r="AE2" s="29" t="s">
        <v>79</v>
      </c>
      <c r="AF2" s="29" t="s">
        <v>84</v>
      </c>
      <c r="AG2" s="29" t="s">
        <v>56</v>
      </c>
      <c r="AH2" s="29" t="s">
        <v>91</v>
      </c>
      <c r="AI2" s="29" t="s">
        <v>76</v>
      </c>
      <c r="AJ2" s="29" t="s">
        <v>85</v>
      </c>
      <c r="AK2" s="29" t="s">
        <v>80</v>
      </c>
      <c r="AL2" s="29" t="s">
        <v>90</v>
      </c>
      <c r="AM2" s="29" t="s">
        <v>95</v>
      </c>
      <c r="AN2" s="29" t="s">
        <v>83</v>
      </c>
      <c r="AO2" s="29" t="s">
        <v>44</v>
      </c>
      <c r="AP2" s="29" t="s">
        <v>47</v>
      </c>
      <c r="AQ2" s="29" t="s">
        <v>63</v>
      </c>
      <c r="AR2" s="29" t="s">
        <v>67</v>
      </c>
      <c r="AS2" s="29" t="s">
        <v>74</v>
      </c>
      <c r="AT2" s="29" t="s">
        <v>52</v>
      </c>
      <c r="AU2" s="29" t="s">
        <v>81</v>
      </c>
      <c r="AV2" s="29" t="s">
        <v>54</v>
      </c>
    </row>
    <row r="3" spans="1:48" ht="30" customHeight="1">
      <c r="A3" s="27"/>
      <c r="B3" s="27"/>
      <c r="C3" s="27"/>
      <c r="D3" s="27"/>
      <c r="E3" s="2" t="s">
        <v>78</v>
      </c>
      <c r="F3" s="2" t="s">
        <v>58</v>
      </c>
      <c r="G3" s="2" t="s">
        <v>78</v>
      </c>
      <c r="H3" s="2" t="s">
        <v>58</v>
      </c>
      <c r="I3" s="2" t="s">
        <v>78</v>
      </c>
      <c r="J3" s="2" t="s">
        <v>58</v>
      </c>
      <c r="K3" s="2" t="s">
        <v>78</v>
      </c>
      <c r="L3" s="2" t="s">
        <v>58</v>
      </c>
      <c r="M3" s="27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1:17" ht="30" customHeight="1">
      <c r="A4" s="5" t="s">
        <v>17</v>
      </c>
      <c r="B4" s="5" t="s">
        <v>143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Q4" s="1" t="s">
        <v>88</v>
      </c>
    </row>
    <row r="5" spans="1:48" ht="30" customHeight="1">
      <c r="A5" s="5" t="s">
        <v>64</v>
      </c>
      <c r="B5" s="5" t="s">
        <v>195</v>
      </c>
      <c r="C5" s="5" t="s">
        <v>153</v>
      </c>
      <c r="D5" s="6">
        <v>359</v>
      </c>
      <c r="E5" s="8"/>
      <c r="F5" s="8"/>
      <c r="G5" s="8"/>
      <c r="H5" s="8"/>
      <c r="I5" s="8"/>
      <c r="J5" s="8"/>
      <c r="K5" s="8"/>
      <c r="L5" s="8"/>
      <c r="M5" s="5" t="s">
        <v>143</v>
      </c>
      <c r="N5" s="1" t="s">
        <v>193</v>
      </c>
      <c r="O5" s="1" t="s">
        <v>143</v>
      </c>
      <c r="P5" s="1" t="s">
        <v>143</v>
      </c>
      <c r="Q5" s="1" t="s">
        <v>88</v>
      </c>
      <c r="R5" s="1" t="s">
        <v>144</v>
      </c>
      <c r="S5" s="1" t="s">
        <v>116</v>
      </c>
      <c r="T5" s="1" t="s">
        <v>116</v>
      </c>
      <c r="AR5" s="1" t="s">
        <v>143</v>
      </c>
      <c r="AS5" s="1" t="s">
        <v>143</v>
      </c>
      <c r="AU5" s="1" t="s">
        <v>221</v>
      </c>
      <c r="AV5">
        <v>4</v>
      </c>
    </row>
    <row r="6" spans="1:48" ht="30" customHeight="1">
      <c r="A6" s="5" t="s">
        <v>64</v>
      </c>
      <c r="B6" s="5" t="s">
        <v>50</v>
      </c>
      <c r="C6" s="5" t="s">
        <v>153</v>
      </c>
      <c r="D6" s="6">
        <v>57</v>
      </c>
      <c r="E6" s="8"/>
      <c r="F6" s="8"/>
      <c r="G6" s="8"/>
      <c r="H6" s="8"/>
      <c r="I6" s="8"/>
      <c r="J6" s="8"/>
      <c r="K6" s="8"/>
      <c r="L6" s="8"/>
      <c r="M6" s="5" t="s">
        <v>143</v>
      </c>
      <c r="N6" s="1" t="s">
        <v>171</v>
      </c>
      <c r="O6" s="1" t="s">
        <v>143</v>
      </c>
      <c r="P6" s="1" t="s">
        <v>143</v>
      </c>
      <c r="Q6" s="1" t="s">
        <v>88</v>
      </c>
      <c r="R6" s="1" t="s">
        <v>144</v>
      </c>
      <c r="S6" s="1" t="s">
        <v>116</v>
      </c>
      <c r="T6" s="1" t="s">
        <v>116</v>
      </c>
      <c r="AR6" s="1" t="s">
        <v>143</v>
      </c>
      <c r="AS6" s="1" t="s">
        <v>143</v>
      </c>
      <c r="AU6" s="1" t="s">
        <v>216</v>
      </c>
      <c r="AV6">
        <v>42</v>
      </c>
    </row>
    <row r="7" spans="1:48" ht="30" customHeight="1">
      <c r="A7" s="5" t="s">
        <v>194</v>
      </c>
      <c r="B7" s="5" t="s">
        <v>102</v>
      </c>
      <c r="C7" s="5" t="s">
        <v>115</v>
      </c>
      <c r="D7" s="6">
        <v>4</v>
      </c>
      <c r="E7" s="8"/>
      <c r="F7" s="8"/>
      <c r="G7" s="8"/>
      <c r="H7" s="8"/>
      <c r="I7" s="8"/>
      <c r="J7" s="8"/>
      <c r="K7" s="8"/>
      <c r="L7" s="8"/>
      <c r="M7" s="5" t="s">
        <v>143</v>
      </c>
      <c r="N7" s="1" t="s">
        <v>182</v>
      </c>
      <c r="O7" s="1" t="s">
        <v>143</v>
      </c>
      <c r="P7" s="1" t="s">
        <v>143</v>
      </c>
      <c r="Q7" s="1" t="s">
        <v>88</v>
      </c>
      <c r="R7" s="1" t="s">
        <v>144</v>
      </c>
      <c r="S7" s="1" t="s">
        <v>116</v>
      </c>
      <c r="T7" s="1" t="s">
        <v>116</v>
      </c>
      <c r="AR7" s="1" t="s">
        <v>143</v>
      </c>
      <c r="AS7" s="1" t="s">
        <v>143</v>
      </c>
      <c r="AU7" s="1" t="s">
        <v>214</v>
      </c>
      <c r="AV7">
        <v>6</v>
      </c>
    </row>
    <row r="8" spans="1:48" ht="30" customHeight="1">
      <c r="A8" s="5" t="s">
        <v>45</v>
      </c>
      <c r="B8" s="5" t="s">
        <v>72</v>
      </c>
      <c r="C8" s="5" t="s">
        <v>153</v>
      </c>
      <c r="D8" s="6">
        <v>262</v>
      </c>
      <c r="E8" s="8"/>
      <c r="F8" s="8"/>
      <c r="G8" s="8"/>
      <c r="H8" s="8"/>
      <c r="I8" s="8"/>
      <c r="J8" s="8"/>
      <c r="K8" s="8"/>
      <c r="L8" s="8"/>
      <c r="M8" s="5" t="s">
        <v>143</v>
      </c>
      <c r="N8" s="1" t="s">
        <v>174</v>
      </c>
      <c r="O8" s="1" t="s">
        <v>143</v>
      </c>
      <c r="P8" s="1" t="s">
        <v>143</v>
      </c>
      <c r="Q8" s="1" t="s">
        <v>88</v>
      </c>
      <c r="R8" s="1" t="s">
        <v>144</v>
      </c>
      <c r="S8" s="1" t="s">
        <v>116</v>
      </c>
      <c r="T8" s="1" t="s">
        <v>116</v>
      </c>
      <c r="AR8" s="1" t="s">
        <v>143</v>
      </c>
      <c r="AS8" s="1" t="s">
        <v>143</v>
      </c>
      <c r="AU8" s="1" t="s">
        <v>211</v>
      </c>
      <c r="AV8">
        <v>5</v>
      </c>
    </row>
    <row r="9" spans="1:13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30" customHeight="1">
      <c r="A29" s="5" t="s">
        <v>16</v>
      </c>
      <c r="B29" s="6"/>
      <c r="C29" s="6"/>
      <c r="D29" s="6"/>
      <c r="E29" s="6"/>
      <c r="F29" s="8"/>
      <c r="G29" s="6"/>
      <c r="H29" s="8"/>
      <c r="I29" s="6"/>
      <c r="J29" s="8"/>
      <c r="K29" s="6"/>
      <c r="L29" s="8"/>
      <c r="M29" s="6"/>
      <c r="N29" t="s">
        <v>53</v>
      </c>
    </row>
    <row r="30" spans="1:17" ht="30" customHeight="1">
      <c r="A30" s="5" t="s">
        <v>14</v>
      </c>
      <c r="B30" s="5" t="s">
        <v>143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Q30" s="1" t="s">
        <v>62</v>
      </c>
    </row>
    <row r="31" spans="1:48" ht="30" customHeight="1">
      <c r="A31" s="5" t="s">
        <v>57</v>
      </c>
      <c r="B31" s="5" t="s">
        <v>201</v>
      </c>
      <c r="C31" s="5" t="s">
        <v>153</v>
      </c>
      <c r="D31" s="6">
        <v>312</v>
      </c>
      <c r="E31" s="8"/>
      <c r="F31" s="8"/>
      <c r="G31" s="8"/>
      <c r="H31" s="8"/>
      <c r="I31" s="8"/>
      <c r="J31" s="8"/>
      <c r="K31" s="8"/>
      <c r="L31" s="8"/>
      <c r="M31" s="5" t="s">
        <v>55</v>
      </c>
      <c r="N31" s="1" t="s">
        <v>18</v>
      </c>
      <c r="O31" s="1" t="s">
        <v>143</v>
      </c>
      <c r="P31" s="1" t="s">
        <v>143</v>
      </c>
      <c r="Q31" s="1" t="s">
        <v>62</v>
      </c>
      <c r="R31" s="1" t="s">
        <v>144</v>
      </c>
      <c r="S31" s="1" t="s">
        <v>116</v>
      </c>
      <c r="T31" s="1" t="s">
        <v>116</v>
      </c>
      <c r="AR31" s="1" t="s">
        <v>143</v>
      </c>
      <c r="AS31" s="1" t="s">
        <v>143</v>
      </c>
      <c r="AU31" s="1" t="s">
        <v>219</v>
      </c>
      <c r="AV31">
        <v>40</v>
      </c>
    </row>
    <row r="32" spans="1:48" ht="30" customHeight="1">
      <c r="A32" s="5" t="s">
        <v>101</v>
      </c>
      <c r="B32" s="5" t="s">
        <v>121</v>
      </c>
      <c r="C32" s="5" t="s">
        <v>153</v>
      </c>
      <c r="D32" s="6">
        <v>332</v>
      </c>
      <c r="E32" s="8"/>
      <c r="F32" s="8"/>
      <c r="G32" s="8"/>
      <c r="H32" s="8"/>
      <c r="I32" s="8"/>
      <c r="J32" s="8"/>
      <c r="K32" s="8"/>
      <c r="L32" s="8"/>
      <c r="M32" s="5" t="s">
        <v>143</v>
      </c>
      <c r="N32" s="1" t="s">
        <v>186</v>
      </c>
      <c r="O32" s="1" t="s">
        <v>143</v>
      </c>
      <c r="P32" s="1" t="s">
        <v>143</v>
      </c>
      <c r="Q32" s="1" t="s">
        <v>62</v>
      </c>
      <c r="R32" s="1" t="s">
        <v>144</v>
      </c>
      <c r="S32" s="1" t="s">
        <v>116</v>
      </c>
      <c r="T32" s="1" t="s">
        <v>116</v>
      </c>
      <c r="AR32" s="1" t="s">
        <v>143</v>
      </c>
      <c r="AS32" s="1" t="s">
        <v>143</v>
      </c>
      <c r="AU32" s="1" t="s">
        <v>206</v>
      </c>
      <c r="AV32">
        <v>43</v>
      </c>
    </row>
    <row r="33" spans="1:48" ht="30" customHeight="1">
      <c r="A33" s="5" t="s">
        <v>101</v>
      </c>
      <c r="B33" s="5" t="s">
        <v>117</v>
      </c>
      <c r="C33" s="5" t="s">
        <v>153</v>
      </c>
      <c r="D33" s="6">
        <v>93</v>
      </c>
      <c r="E33" s="8"/>
      <c r="F33" s="8"/>
      <c r="G33" s="8"/>
      <c r="H33" s="8"/>
      <c r="I33" s="8"/>
      <c r="J33" s="8"/>
      <c r="K33" s="8"/>
      <c r="L33" s="8"/>
      <c r="M33" s="5" t="s">
        <v>143</v>
      </c>
      <c r="N33" s="1" t="s">
        <v>173</v>
      </c>
      <c r="O33" s="1" t="s">
        <v>143</v>
      </c>
      <c r="P33" s="1" t="s">
        <v>143</v>
      </c>
      <c r="Q33" s="1" t="s">
        <v>62</v>
      </c>
      <c r="R33" s="1" t="s">
        <v>144</v>
      </c>
      <c r="S33" s="1" t="s">
        <v>116</v>
      </c>
      <c r="T33" s="1" t="s">
        <v>116</v>
      </c>
      <c r="AR33" s="1" t="s">
        <v>143</v>
      </c>
      <c r="AS33" s="1" t="s">
        <v>143</v>
      </c>
      <c r="AU33" s="1" t="s">
        <v>217</v>
      </c>
      <c r="AV33">
        <v>44</v>
      </c>
    </row>
    <row r="34" spans="1:48" ht="30" customHeight="1">
      <c r="A34" s="5" t="s">
        <v>73</v>
      </c>
      <c r="B34" s="5" t="s">
        <v>108</v>
      </c>
      <c r="C34" s="5" t="s">
        <v>123</v>
      </c>
      <c r="D34" s="6">
        <v>358</v>
      </c>
      <c r="E34" s="8"/>
      <c r="F34" s="8"/>
      <c r="G34" s="8"/>
      <c r="H34" s="8"/>
      <c r="I34" s="8"/>
      <c r="J34" s="8"/>
      <c r="K34" s="8"/>
      <c r="L34" s="8"/>
      <c r="M34" s="5" t="s">
        <v>143</v>
      </c>
      <c r="N34" s="1" t="s">
        <v>189</v>
      </c>
      <c r="O34" s="1" t="s">
        <v>143</v>
      </c>
      <c r="P34" s="1" t="s">
        <v>143</v>
      </c>
      <c r="Q34" s="1" t="s">
        <v>62</v>
      </c>
      <c r="R34" s="1" t="s">
        <v>116</v>
      </c>
      <c r="S34" s="1" t="s">
        <v>116</v>
      </c>
      <c r="T34" s="1" t="s">
        <v>144</v>
      </c>
      <c r="AR34" s="1" t="s">
        <v>143</v>
      </c>
      <c r="AS34" s="1" t="s">
        <v>143</v>
      </c>
      <c r="AU34" s="1" t="s">
        <v>208</v>
      </c>
      <c r="AV34">
        <v>11</v>
      </c>
    </row>
    <row r="35" spans="1:48" ht="30" customHeight="1">
      <c r="A35" s="5" t="s">
        <v>73</v>
      </c>
      <c r="B35" s="5" t="s">
        <v>107</v>
      </c>
      <c r="C35" s="5" t="s">
        <v>123</v>
      </c>
      <c r="D35" s="6">
        <v>93</v>
      </c>
      <c r="E35" s="8"/>
      <c r="F35" s="8"/>
      <c r="G35" s="8"/>
      <c r="H35" s="8"/>
      <c r="I35" s="8"/>
      <c r="J35" s="8"/>
      <c r="K35" s="8"/>
      <c r="L35" s="8"/>
      <c r="M35" s="5" t="s">
        <v>143</v>
      </c>
      <c r="N35" s="1" t="s">
        <v>185</v>
      </c>
      <c r="O35" s="1" t="s">
        <v>143</v>
      </c>
      <c r="P35" s="1" t="s">
        <v>143</v>
      </c>
      <c r="Q35" s="1" t="s">
        <v>62</v>
      </c>
      <c r="R35" s="1" t="s">
        <v>116</v>
      </c>
      <c r="S35" s="1" t="s">
        <v>116</v>
      </c>
      <c r="T35" s="1" t="s">
        <v>144</v>
      </c>
      <c r="AR35" s="1" t="s">
        <v>143</v>
      </c>
      <c r="AS35" s="1" t="s">
        <v>143</v>
      </c>
      <c r="AU35" s="1" t="s">
        <v>207</v>
      </c>
      <c r="AV35">
        <v>13</v>
      </c>
    </row>
    <row r="36" spans="1:48" ht="30" customHeight="1">
      <c r="A36" s="5" t="s">
        <v>13</v>
      </c>
      <c r="B36" s="5" t="s">
        <v>68</v>
      </c>
      <c r="C36" s="5" t="s">
        <v>119</v>
      </c>
      <c r="D36" s="6">
        <v>22</v>
      </c>
      <c r="E36" s="8"/>
      <c r="F36" s="8"/>
      <c r="G36" s="8"/>
      <c r="H36" s="8"/>
      <c r="I36" s="8"/>
      <c r="J36" s="8"/>
      <c r="K36" s="8"/>
      <c r="L36" s="8"/>
      <c r="M36" s="5" t="s">
        <v>143</v>
      </c>
      <c r="N36" s="1" t="s">
        <v>184</v>
      </c>
      <c r="O36" s="1" t="s">
        <v>143</v>
      </c>
      <c r="P36" s="1" t="s">
        <v>143</v>
      </c>
      <c r="Q36" s="1" t="s">
        <v>62</v>
      </c>
      <c r="R36" s="1" t="s">
        <v>144</v>
      </c>
      <c r="S36" s="1" t="s">
        <v>116</v>
      </c>
      <c r="T36" s="1" t="s">
        <v>116</v>
      </c>
      <c r="AR36" s="1" t="s">
        <v>143</v>
      </c>
      <c r="AS36" s="1" t="s">
        <v>143</v>
      </c>
      <c r="AU36" s="1" t="s">
        <v>215</v>
      </c>
      <c r="AV36">
        <v>14</v>
      </c>
    </row>
    <row r="37" spans="1:13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3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3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3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3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3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3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3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3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3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4" ht="30" customHeight="1">
      <c r="A55" s="5" t="s">
        <v>16</v>
      </c>
      <c r="B55" s="6"/>
      <c r="C55" s="6"/>
      <c r="D55" s="6"/>
      <c r="E55" s="6"/>
      <c r="F55" s="8"/>
      <c r="G55" s="6"/>
      <c r="H55" s="8"/>
      <c r="I55" s="6"/>
      <c r="J55" s="8"/>
      <c r="K55" s="6"/>
      <c r="L55" s="8"/>
      <c r="M55" s="6"/>
      <c r="N55" t="s">
        <v>53</v>
      </c>
    </row>
    <row r="56" spans="1:17" ht="30" customHeight="1">
      <c r="A56" s="5" t="s">
        <v>0</v>
      </c>
      <c r="B56" s="5" t="s">
        <v>143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Q56" s="1" t="s">
        <v>65</v>
      </c>
    </row>
    <row r="57" spans="1:48" ht="30" customHeight="1">
      <c r="A57" s="5" t="s">
        <v>233</v>
      </c>
      <c r="B57" s="5" t="s">
        <v>232</v>
      </c>
      <c r="C57" s="5" t="s">
        <v>153</v>
      </c>
      <c r="D57" s="6">
        <v>33</v>
      </c>
      <c r="E57" s="8"/>
      <c r="F57" s="8"/>
      <c r="G57" s="8"/>
      <c r="H57" s="8"/>
      <c r="I57" s="8"/>
      <c r="J57" s="8"/>
      <c r="K57" s="8"/>
      <c r="L57" s="8"/>
      <c r="M57" s="5" t="s">
        <v>143</v>
      </c>
      <c r="N57" s="1" t="s">
        <v>172</v>
      </c>
      <c r="O57" s="1" t="s">
        <v>143</v>
      </c>
      <c r="P57" s="1" t="s">
        <v>143</v>
      </c>
      <c r="Q57" s="1" t="s">
        <v>65</v>
      </c>
      <c r="R57" s="1" t="s">
        <v>144</v>
      </c>
      <c r="S57" s="1" t="s">
        <v>116</v>
      </c>
      <c r="T57" s="1" t="s">
        <v>116</v>
      </c>
      <c r="AR57" s="1" t="s">
        <v>143</v>
      </c>
      <c r="AS57" s="1" t="s">
        <v>143</v>
      </c>
      <c r="AU57" s="1" t="s">
        <v>222</v>
      </c>
      <c r="AV57">
        <v>16</v>
      </c>
    </row>
    <row r="58" spans="1:13" ht="30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30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30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3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3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30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30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30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30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3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3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3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30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30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30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30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30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30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30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30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30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30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30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4" ht="30" customHeight="1">
      <c r="A81" s="5" t="s">
        <v>16</v>
      </c>
      <c r="B81" s="6"/>
      <c r="C81" s="6"/>
      <c r="D81" s="6"/>
      <c r="E81" s="6"/>
      <c r="F81" s="8"/>
      <c r="G81" s="6"/>
      <c r="H81" s="8"/>
      <c r="I81" s="6"/>
      <c r="J81" s="8"/>
      <c r="K81" s="6"/>
      <c r="L81" s="8"/>
      <c r="M81" s="6"/>
      <c r="N81" t="s">
        <v>53</v>
      </c>
    </row>
    <row r="82" spans="1:17" ht="30" customHeight="1">
      <c r="A82" s="5" t="s">
        <v>15</v>
      </c>
      <c r="B82" s="5" t="s">
        <v>143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Q82" s="1" t="s">
        <v>71</v>
      </c>
    </row>
    <row r="83" spans="1:48" ht="30" customHeight="1">
      <c r="A83" s="5" t="s">
        <v>66</v>
      </c>
      <c r="B83" s="5" t="s">
        <v>241</v>
      </c>
      <c r="C83" s="5" t="s">
        <v>153</v>
      </c>
      <c r="D83" s="6">
        <v>11</v>
      </c>
      <c r="E83" s="8"/>
      <c r="F83" s="8"/>
      <c r="G83" s="8"/>
      <c r="H83" s="8"/>
      <c r="I83" s="8"/>
      <c r="J83" s="8"/>
      <c r="K83" s="8"/>
      <c r="L83" s="8"/>
      <c r="M83" s="5" t="s">
        <v>143</v>
      </c>
      <c r="N83" s="1" t="s">
        <v>188</v>
      </c>
      <c r="O83" s="1" t="s">
        <v>143</v>
      </c>
      <c r="P83" s="1" t="s">
        <v>143</v>
      </c>
      <c r="Q83" s="1" t="s">
        <v>71</v>
      </c>
      <c r="R83" s="1" t="s">
        <v>144</v>
      </c>
      <c r="S83" s="1" t="s">
        <v>116</v>
      </c>
      <c r="T83" s="1" t="s">
        <v>116</v>
      </c>
      <c r="AR83" s="1" t="s">
        <v>143</v>
      </c>
      <c r="AS83" s="1" t="s">
        <v>143</v>
      </c>
      <c r="AU83" s="1" t="s">
        <v>225</v>
      </c>
      <c r="AV83">
        <v>18</v>
      </c>
    </row>
    <row r="84" spans="1:48" ht="30" customHeight="1">
      <c r="A84" s="5" t="s">
        <v>66</v>
      </c>
      <c r="B84" s="5" t="s">
        <v>237</v>
      </c>
      <c r="C84" s="5" t="s">
        <v>153</v>
      </c>
      <c r="D84" s="6">
        <v>33</v>
      </c>
      <c r="E84" s="8"/>
      <c r="F84" s="8"/>
      <c r="G84" s="8"/>
      <c r="H84" s="8"/>
      <c r="I84" s="8"/>
      <c r="J84" s="8"/>
      <c r="K84" s="8"/>
      <c r="L84" s="8"/>
      <c r="M84" s="5" t="s">
        <v>143</v>
      </c>
      <c r="N84" s="1" t="s">
        <v>192</v>
      </c>
      <c r="O84" s="1" t="s">
        <v>143</v>
      </c>
      <c r="P84" s="1" t="s">
        <v>143</v>
      </c>
      <c r="Q84" s="1" t="s">
        <v>71</v>
      </c>
      <c r="R84" s="1" t="s">
        <v>144</v>
      </c>
      <c r="S84" s="1" t="s">
        <v>116</v>
      </c>
      <c r="T84" s="1" t="s">
        <v>116</v>
      </c>
      <c r="AR84" s="1" t="s">
        <v>143</v>
      </c>
      <c r="AS84" s="1" t="s">
        <v>143</v>
      </c>
      <c r="AU84" s="1" t="s">
        <v>224</v>
      </c>
      <c r="AV84">
        <v>46</v>
      </c>
    </row>
    <row r="85" spans="1:13" ht="30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30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30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30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30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30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30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30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30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30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30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30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30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30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30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30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30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30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30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30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30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30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4" ht="30" customHeight="1">
      <c r="A107" s="5" t="s">
        <v>16</v>
      </c>
      <c r="B107" s="6"/>
      <c r="C107" s="6"/>
      <c r="D107" s="6"/>
      <c r="E107" s="6"/>
      <c r="F107" s="8"/>
      <c r="G107" s="6"/>
      <c r="H107" s="8"/>
      <c r="I107" s="6"/>
      <c r="J107" s="8"/>
      <c r="K107" s="6"/>
      <c r="L107" s="8"/>
      <c r="M107" s="6"/>
      <c r="N107" t="s">
        <v>53</v>
      </c>
    </row>
    <row r="108" spans="1:17" ht="30" customHeight="1">
      <c r="A108" s="5" t="s">
        <v>8</v>
      </c>
      <c r="B108" s="5" t="s">
        <v>143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Q108" s="1" t="s">
        <v>61</v>
      </c>
    </row>
    <row r="109" spans="1:48" ht="30" customHeight="1">
      <c r="A109" s="5" t="s">
        <v>202</v>
      </c>
      <c r="B109" s="5" t="s">
        <v>106</v>
      </c>
      <c r="C109" s="5" t="s">
        <v>153</v>
      </c>
      <c r="D109" s="6">
        <v>251</v>
      </c>
      <c r="E109" s="8"/>
      <c r="F109" s="8"/>
      <c r="G109" s="8"/>
      <c r="H109" s="8"/>
      <c r="I109" s="8"/>
      <c r="J109" s="8"/>
      <c r="K109" s="8"/>
      <c r="L109" s="8"/>
      <c r="M109" s="5" t="s">
        <v>143</v>
      </c>
      <c r="N109" s="1" t="s">
        <v>170</v>
      </c>
      <c r="O109" s="1" t="s">
        <v>143</v>
      </c>
      <c r="P109" s="1" t="s">
        <v>143</v>
      </c>
      <c r="Q109" s="1" t="s">
        <v>61</v>
      </c>
      <c r="R109" s="1" t="s">
        <v>144</v>
      </c>
      <c r="S109" s="1" t="s">
        <v>116</v>
      </c>
      <c r="T109" s="1" t="s">
        <v>116</v>
      </c>
      <c r="AR109" s="1" t="s">
        <v>143</v>
      </c>
      <c r="AS109" s="1" t="s">
        <v>143</v>
      </c>
      <c r="AU109" s="1" t="s">
        <v>226</v>
      </c>
      <c r="AV109">
        <v>22</v>
      </c>
    </row>
    <row r="110" spans="1:48" ht="30" customHeight="1">
      <c r="A110" s="5" t="s">
        <v>202</v>
      </c>
      <c r="B110" s="5" t="s">
        <v>242</v>
      </c>
      <c r="C110" s="5" t="s">
        <v>153</v>
      </c>
      <c r="D110" s="6">
        <v>11</v>
      </c>
      <c r="E110" s="8"/>
      <c r="F110" s="8"/>
      <c r="G110" s="8"/>
      <c r="H110" s="8"/>
      <c r="I110" s="8"/>
      <c r="J110" s="8"/>
      <c r="K110" s="8"/>
      <c r="L110" s="8"/>
      <c r="M110" s="5" t="s">
        <v>143</v>
      </c>
      <c r="N110" s="1" t="s">
        <v>190</v>
      </c>
      <c r="O110" s="1" t="s">
        <v>143</v>
      </c>
      <c r="P110" s="1" t="s">
        <v>143</v>
      </c>
      <c r="Q110" s="1" t="s">
        <v>61</v>
      </c>
      <c r="R110" s="1" t="s">
        <v>144</v>
      </c>
      <c r="S110" s="1" t="s">
        <v>116</v>
      </c>
      <c r="T110" s="1" t="s">
        <v>116</v>
      </c>
      <c r="AR110" s="1" t="s">
        <v>143</v>
      </c>
      <c r="AS110" s="1" t="s">
        <v>143</v>
      </c>
      <c r="AU110" s="1" t="s">
        <v>230</v>
      </c>
      <c r="AV110">
        <v>23</v>
      </c>
    </row>
    <row r="111" spans="1:13" ht="30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30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30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30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30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30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30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30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30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30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30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30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30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30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30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30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30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30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30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30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30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30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4" ht="30" customHeight="1">
      <c r="A133" s="5" t="s">
        <v>16</v>
      </c>
      <c r="B133" s="6"/>
      <c r="C133" s="6"/>
      <c r="D133" s="6"/>
      <c r="E133" s="6"/>
      <c r="F133" s="8"/>
      <c r="G133" s="6"/>
      <c r="H133" s="8"/>
      <c r="I133" s="6"/>
      <c r="J133" s="8"/>
      <c r="K133" s="6"/>
      <c r="L133" s="8"/>
      <c r="M133" s="6"/>
      <c r="N133" t="s">
        <v>53</v>
      </c>
    </row>
    <row r="134" spans="1:17" ht="30" customHeight="1">
      <c r="A134" s="5" t="s">
        <v>7</v>
      </c>
      <c r="B134" s="5" t="s">
        <v>143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Q134" s="1" t="s">
        <v>70</v>
      </c>
    </row>
    <row r="135" spans="1:48" ht="30" customHeight="1">
      <c r="A135" s="5" t="s">
        <v>87</v>
      </c>
      <c r="B135" s="5" t="s">
        <v>114</v>
      </c>
      <c r="C135" s="5" t="s">
        <v>153</v>
      </c>
      <c r="D135" s="6">
        <v>18</v>
      </c>
      <c r="E135" s="8"/>
      <c r="F135" s="8"/>
      <c r="G135" s="8"/>
      <c r="H135" s="8"/>
      <c r="I135" s="8"/>
      <c r="J135" s="8"/>
      <c r="K135" s="8"/>
      <c r="L135" s="8"/>
      <c r="M135" s="5" t="s">
        <v>143</v>
      </c>
      <c r="N135" s="1" t="s">
        <v>187</v>
      </c>
      <c r="O135" s="1" t="s">
        <v>143</v>
      </c>
      <c r="P135" s="1" t="s">
        <v>143</v>
      </c>
      <c r="Q135" s="1" t="s">
        <v>70</v>
      </c>
      <c r="R135" s="1" t="s">
        <v>144</v>
      </c>
      <c r="S135" s="1" t="s">
        <v>116</v>
      </c>
      <c r="T135" s="1" t="s">
        <v>116</v>
      </c>
      <c r="AR135" s="1" t="s">
        <v>143</v>
      </c>
      <c r="AS135" s="1" t="s">
        <v>143</v>
      </c>
      <c r="AU135" s="1" t="s">
        <v>223</v>
      </c>
      <c r="AV135">
        <v>45</v>
      </c>
    </row>
    <row r="136" spans="1:48" ht="30" customHeight="1">
      <c r="A136" s="5" t="s">
        <v>87</v>
      </c>
      <c r="B136" s="5" t="s">
        <v>111</v>
      </c>
      <c r="C136" s="5" t="s">
        <v>153</v>
      </c>
      <c r="D136" s="6">
        <v>15</v>
      </c>
      <c r="E136" s="8"/>
      <c r="F136" s="8"/>
      <c r="G136" s="8"/>
      <c r="H136" s="8"/>
      <c r="I136" s="8"/>
      <c r="J136" s="8"/>
      <c r="K136" s="8"/>
      <c r="L136" s="8"/>
      <c r="M136" s="5" t="s">
        <v>143</v>
      </c>
      <c r="N136" s="1" t="s">
        <v>183</v>
      </c>
      <c r="O136" s="1" t="s">
        <v>143</v>
      </c>
      <c r="P136" s="1" t="s">
        <v>143</v>
      </c>
      <c r="Q136" s="1" t="s">
        <v>70</v>
      </c>
      <c r="R136" s="1" t="s">
        <v>144</v>
      </c>
      <c r="S136" s="1" t="s">
        <v>116</v>
      </c>
      <c r="T136" s="1" t="s">
        <v>116</v>
      </c>
      <c r="AR136" s="1" t="s">
        <v>143</v>
      </c>
      <c r="AS136" s="1" t="s">
        <v>143</v>
      </c>
      <c r="AU136" s="1" t="s">
        <v>229</v>
      </c>
      <c r="AV136">
        <v>26</v>
      </c>
    </row>
    <row r="137" spans="1:48" ht="30" customHeight="1">
      <c r="A137" s="5" t="s">
        <v>110</v>
      </c>
      <c r="B137" s="5" t="s">
        <v>121</v>
      </c>
      <c r="C137" s="5" t="s">
        <v>153</v>
      </c>
      <c r="D137" s="6">
        <v>358</v>
      </c>
      <c r="E137" s="8"/>
      <c r="F137" s="8"/>
      <c r="G137" s="8"/>
      <c r="H137" s="8"/>
      <c r="I137" s="8"/>
      <c r="J137" s="8"/>
      <c r="K137" s="8"/>
      <c r="L137" s="8"/>
      <c r="M137" s="5" t="s">
        <v>143</v>
      </c>
      <c r="N137" s="1" t="s">
        <v>177</v>
      </c>
      <c r="O137" s="1" t="s">
        <v>143</v>
      </c>
      <c r="P137" s="1" t="s">
        <v>143</v>
      </c>
      <c r="Q137" s="1" t="s">
        <v>70</v>
      </c>
      <c r="R137" s="1" t="s">
        <v>144</v>
      </c>
      <c r="S137" s="1" t="s">
        <v>116</v>
      </c>
      <c r="T137" s="1" t="s">
        <v>116</v>
      </c>
      <c r="AR137" s="1" t="s">
        <v>143</v>
      </c>
      <c r="AS137" s="1" t="s">
        <v>143</v>
      </c>
      <c r="AU137" s="1" t="s">
        <v>227</v>
      </c>
      <c r="AV137">
        <v>27</v>
      </c>
    </row>
    <row r="138" spans="1:48" ht="30" customHeight="1">
      <c r="A138" s="5" t="s">
        <v>77</v>
      </c>
      <c r="B138" s="5" t="s">
        <v>143</v>
      </c>
      <c r="C138" s="5" t="s">
        <v>119</v>
      </c>
      <c r="D138" s="6">
        <v>22</v>
      </c>
      <c r="E138" s="8"/>
      <c r="F138" s="8"/>
      <c r="G138" s="8"/>
      <c r="H138" s="8"/>
      <c r="I138" s="8"/>
      <c r="J138" s="8"/>
      <c r="K138" s="8"/>
      <c r="L138" s="8"/>
      <c r="M138" s="5" t="s">
        <v>143</v>
      </c>
      <c r="N138" s="1" t="s">
        <v>191</v>
      </c>
      <c r="O138" s="1" t="s">
        <v>143</v>
      </c>
      <c r="P138" s="1" t="s">
        <v>143</v>
      </c>
      <c r="Q138" s="1" t="s">
        <v>70</v>
      </c>
      <c r="R138" s="1" t="s">
        <v>144</v>
      </c>
      <c r="S138" s="1" t="s">
        <v>116</v>
      </c>
      <c r="T138" s="1" t="s">
        <v>116</v>
      </c>
      <c r="AR138" s="1" t="s">
        <v>143</v>
      </c>
      <c r="AS138" s="1" t="s">
        <v>143</v>
      </c>
      <c r="AU138" s="1" t="s">
        <v>210</v>
      </c>
      <c r="AV138">
        <v>28</v>
      </c>
    </row>
    <row r="139" spans="1:48" ht="30" customHeight="1">
      <c r="A139" s="5" t="s">
        <v>113</v>
      </c>
      <c r="B139" s="5" t="s">
        <v>43</v>
      </c>
      <c r="C139" s="5" t="s">
        <v>146</v>
      </c>
      <c r="D139" s="6">
        <v>4618</v>
      </c>
      <c r="E139" s="8"/>
      <c r="F139" s="8"/>
      <c r="G139" s="8"/>
      <c r="H139" s="8"/>
      <c r="I139" s="8"/>
      <c r="J139" s="8"/>
      <c r="K139" s="8"/>
      <c r="L139" s="8"/>
      <c r="M139" s="5" t="s">
        <v>143</v>
      </c>
      <c r="N139" s="1" t="s">
        <v>178</v>
      </c>
      <c r="O139" s="1" t="s">
        <v>143</v>
      </c>
      <c r="P139" s="1" t="s">
        <v>143</v>
      </c>
      <c r="Q139" s="1" t="s">
        <v>70</v>
      </c>
      <c r="R139" s="1" t="s">
        <v>144</v>
      </c>
      <c r="S139" s="1" t="s">
        <v>116</v>
      </c>
      <c r="T139" s="1" t="s">
        <v>116</v>
      </c>
      <c r="AR139" s="1" t="s">
        <v>143</v>
      </c>
      <c r="AS139" s="1" t="s">
        <v>143</v>
      </c>
      <c r="AU139" s="1" t="s">
        <v>218</v>
      </c>
      <c r="AV139">
        <v>25</v>
      </c>
    </row>
    <row r="140" spans="1:13" ht="30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30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30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30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30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30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30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30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30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30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30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30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30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30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30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30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30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30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30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4" ht="30" customHeight="1">
      <c r="A159" s="5" t="s">
        <v>16</v>
      </c>
      <c r="B159" s="6"/>
      <c r="C159" s="6"/>
      <c r="D159" s="6"/>
      <c r="E159" s="6"/>
      <c r="F159" s="8"/>
      <c r="G159" s="6"/>
      <c r="H159" s="8"/>
      <c r="I159" s="6"/>
      <c r="J159" s="8"/>
      <c r="K159" s="6"/>
      <c r="L159" s="8"/>
      <c r="M159" s="6"/>
      <c r="N159" t="s">
        <v>53</v>
      </c>
    </row>
    <row r="160" spans="1:17" ht="30" customHeight="1">
      <c r="A160" s="5" t="s">
        <v>3</v>
      </c>
      <c r="B160" s="5" t="s">
        <v>143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Q160" s="1" t="s">
        <v>100</v>
      </c>
    </row>
    <row r="161" spans="1:48" ht="30" customHeight="1">
      <c r="A161" s="5" t="s">
        <v>139</v>
      </c>
      <c r="B161" s="5" t="s">
        <v>140</v>
      </c>
      <c r="C161" s="5" t="s">
        <v>133</v>
      </c>
      <c r="D161" s="6">
        <v>2</v>
      </c>
      <c r="E161" s="8"/>
      <c r="F161" s="8"/>
      <c r="G161" s="8"/>
      <c r="H161" s="8"/>
      <c r="I161" s="8"/>
      <c r="J161" s="8"/>
      <c r="K161" s="8"/>
      <c r="L161" s="8"/>
      <c r="M161" s="5" t="s">
        <v>143</v>
      </c>
      <c r="N161" s="1" t="s">
        <v>228</v>
      </c>
      <c r="O161" s="1" t="s">
        <v>143</v>
      </c>
      <c r="P161" s="1" t="s">
        <v>143</v>
      </c>
      <c r="Q161" s="1" t="s">
        <v>100</v>
      </c>
      <c r="R161" s="1" t="s">
        <v>116</v>
      </c>
      <c r="S161" s="1" t="s">
        <v>116</v>
      </c>
      <c r="T161" s="1" t="s">
        <v>144</v>
      </c>
      <c r="AR161" s="1" t="s">
        <v>143</v>
      </c>
      <c r="AS161" s="1" t="s">
        <v>143</v>
      </c>
      <c r="AU161" s="1" t="s">
        <v>176</v>
      </c>
      <c r="AV161">
        <v>36</v>
      </c>
    </row>
    <row r="162" spans="1:48" ht="30" customHeight="1">
      <c r="A162" s="5" t="s">
        <v>124</v>
      </c>
      <c r="B162" s="5" t="s">
        <v>140</v>
      </c>
      <c r="C162" s="5" t="s">
        <v>120</v>
      </c>
      <c r="D162" s="6">
        <v>27</v>
      </c>
      <c r="E162" s="8"/>
      <c r="F162" s="8"/>
      <c r="G162" s="8"/>
      <c r="H162" s="8"/>
      <c r="I162" s="8"/>
      <c r="J162" s="8"/>
      <c r="K162" s="8"/>
      <c r="L162" s="8"/>
      <c r="M162" s="5" t="s">
        <v>143</v>
      </c>
      <c r="N162" s="1" t="s">
        <v>231</v>
      </c>
      <c r="O162" s="1" t="s">
        <v>143</v>
      </c>
      <c r="P162" s="1" t="s">
        <v>143</v>
      </c>
      <c r="Q162" s="1" t="s">
        <v>100</v>
      </c>
      <c r="R162" s="1" t="s">
        <v>116</v>
      </c>
      <c r="S162" s="1" t="s">
        <v>116</v>
      </c>
      <c r="T162" s="1" t="s">
        <v>144</v>
      </c>
      <c r="AR162" s="1" t="s">
        <v>143</v>
      </c>
      <c r="AS162" s="1" t="s">
        <v>143</v>
      </c>
      <c r="AU162" s="1" t="s">
        <v>175</v>
      </c>
      <c r="AV162">
        <v>38</v>
      </c>
    </row>
    <row r="163" spans="1:13" ht="30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30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30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30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30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30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30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30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30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30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30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30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30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30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30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30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30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30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30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30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30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30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4" ht="30" customHeight="1">
      <c r="A185" s="5" t="s">
        <v>16</v>
      </c>
      <c r="B185" s="6"/>
      <c r="C185" s="6"/>
      <c r="D185" s="6"/>
      <c r="E185" s="6"/>
      <c r="F185" s="8"/>
      <c r="G185" s="6"/>
      <c r="H185" s="8"/>
      <c r="I185" s="6"/>
      <c r="J185" s="8"/>
      <c r="K185" s="6"/>
      <c r="L185" s="8"/>
      <c r="M185" s="6"/>
      <c r="N185" t="s">
        <v>53</v>
      </c>
    </row>
    <row r="186" spans="1:17" ht="30" customHeight="1">
      <c r="A186" s="5" t="s">
        <v>6</v>
      </c>
      <c r="B186" s="5" t="s">
        <v>143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Q186" s="1" t="s">
        <v>97</v>
      </c>
    </row>
    <row r="187" spans="1:48" ht="30" customHeight="1">
      <c r="A187" s="5" t="s">
        <v>26</v>
      </c>
      <c r="B187" s="5" t="s">
        <v>20</v>
      </c>
      <c r="C187" s="5" t="s">
        <v>134</v>
      </c>
      <c r="D187" s="6">
        <v>3</v>
      </c>
      <c r="E187" s="8"/>
      <c r="F187" s="8"/>
      <c r="G187" s="8"/>
      <c r="H187" s="8"/>
      <c r="I187" s="8"/>
      <c r="J187" s="8"/>
      <c r="K187" s="8"/>
      <c r="L187" s="8"/>
      <c r="M187" s="5" t="s">
        <v>143</v>
      </c>
      <c r="N187" s="1" t="s">
        <v>181</v>
      </c>
      <c r="O187" s="1" t="s">
        <v>143</v>
      </c>
      <c r="P187" s="1" t="s">
        <v>143</v>
      </c>
      <c r="Q187" s="1" t="s">
        <v>97</v>
      </c>
      <c r="R187" s="1" t="s">
        <v>116</v>
      </c>
      <c r="S187" s="1" t="s">
        <v>116</v>
      </c>
      <c r="T187" s="1" t="s">
        <v>144</v>
      </c>
      <c r="AR187" s="1" t="s">
        <v>143</v>
      </c>
      <c r="AS187" s="1" t="s">
        <v>143</v>
      </c>
      <c r="AU187" s="1" t="s">
        <v>209</v>
      </c>
      <c r="AV187">
        <v>30</v>
      </c>
    </row>
    <row r="188" spans="1:48" ht="30" customHeight="1">
      <c r="A188" s="5" t="s">
        <v>220</v>
      </c>
      <c r="B188" s="5" t="s">
        <v>204</v>
      </c>
      <c r="C188" s="5" t="s">
        <v>134</v>
      </c>
      <c r="D188" s="6">
        <v>2</v>
      </c>
      <c r="E188" s="8"/>
      <c r="F188" s="8"/>
      <c r="G188" s="8"/>
      <c r="H188" s="8"/>
      <c r="I188" s="8"/>
      <c r="J188" s="8"/>
      <c r="K188" s="8"/>
      <c r="L188" s="8"/>
      <c r="M188" s="5" t="s">
        <v>143</v>
      </c>
      <c r="N188" s="1" t="s">
        <v>179</v>
      </c>
      <c r="O188" s="1" t="s">
        <v>143</v>
      </c>
      <c r="P188" s="1" t="s">
        <v>143</v>
      </c>
      <c r="Q188" s="1" t="s">
        <v>97</v>
      </c>
      <c r="R188" s="1" t="s">
        <v>116</v>
      </c>
      <c r="S188" s="1" t="s">
        <v>116</v>
      </c>
      <c r="T188" s="1" t="s">
        <v>144</v>
      </c>
      <c r="AR188" s="1" t="s">
        <v>143</v>
      </c>
      <c r="AS188" s="1" t="s">
        <v>143</v>
      </c>
      <c r="AU188" s="1" t="s">
        <v>213</v>
      </c>
      <c r="AV188">
        <v>31</v>
      </c>
    </row>
    <row r="189" spans="1:48" ht="30" customHeight="1">
      <c r="A189" s="5" t="s">
        <v>19</v>
      </c>
      <c r="B189" s="5" t="s">
        <v>205</v>
      </c>
      <c r="C189" s="5" t="s">
        <v>134</v>
      </c>
      <c r="D189" s="6">
        <v>5</v>
      </c>
      <c r="E189" s="8"/>
      <c r="F189" s="8"/>
      <c r="G189" s="8"/>
      <c r="H189" s="8"/>
      <c r="I189" s="8"/>
      <c r="J189" s="8"/>
      <c r="K189" s="8"/>
      <c r="L189" s="8"/>
      <c r="M189" s="5" t="s">
        <v>143</v>
      </c>
      <c r="N189" s="1" t="s">
        <v>180</v>
      </c>
      <c r="O189" s="1" t="s">
        <v>143</v>
      </c>
      <c r="P189" s="1" t="s">
        <v>143</v>
      </c>
      <c r="Q189" s="1" t="s">
        <v>97</v>
      </c>
      <c r="R189" s="1" t="s">
        <v>116</v>
      </c>
      <c r="S189" s="1" t="s">
        <v>116</v>
      </c>
      <c r="T189" s="1" t="s">
        <v>144</v>
      </c>
      <c r="AR189" s="1" t="s">
        <v>143</v>
      </c>
      <c r="AS189" s="1" t="s">
        <v>143</v>
      </c>
      <c r="AU189" s="1" t="s">
        <v>212</v>
      </c>
      <c r="AV189">
        <v>32</v>
      </c>
    </row>
    <row r="190" spans="1:13" ht="30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30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30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30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30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30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30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30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30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30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30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30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30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30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30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30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30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30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30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30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30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4" ht="30" customHeight="1">
      <c r="A211" s="5" t="s">
        <v>16</v>
      </c>
      <c r="B211" s="6"/>
      <c r="C211" s="6"/>
      <c r="D211" s="6"/>
      <c r="E211" s="6"/>
      <c r="F211" s="8"/>
      <c r="G211" s="6"/>
      <c r="H211" s="8"/>
      <c r="I211" s="6"/>
      <c r="J211" s="8"/>
      <c r="K211" s="6"/>
      <c r="L211" s="8"/>
      <c r="M211" s="6"/>
      <c r="N211" t="s">
        <v>53</v>
      </c>
    </row>
  </sheetData>
  <mergeCells count="45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</mergeCells>
  <printOptions/>
  <pageMargins left="0.7869444489479065" right="0" top="0.39347222447395325" bottom="0.39347222447395325" header="0" footer="0"/>
  <pageSetup fitToHeight="0" fitToWidth="1" horizontalDpi="600" verticalDpi="600" orientation="landscape" paperSize="9" scale="66"/>
  <rowBreaks count="8" manualBreakCount="8">
    <brk id="29" max="255" man="1"/>
    <brk id="55" max="255" man="1"/>
    <brk id="81" max="255" man="1"/>
    <brk id="107" max="255" man="1"/>
    <brk id="133" max="255" man="1"/>
    <brk id="159" max="255" man="1"/>
    <brk id="18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